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ellow_teacher\учебный материал слушателя\Excel\1 занятие\"/>
    </mc:Choice>
  </mc:AlternateContent>
  <bookViews>
    <workbookView xWindow="-15" yWindow="-15" windowWidth="19230" windowHeight="11955" firstSheet="6" activeTab="8"/>
  </bookViews>
  <sheets>
    <sheet name="Оглавление" sheetId="4" r:id="rId1"/>
    <sheet name="Список детей" sheetId="2" r:id="rId2"/>
    <sheet name="Мониторинг" sheetId="1" r:id="rId3"/>
    <sheet name="Индивид" sheetId="3" r:id="rId4"/>
    <sheet name="Анкетирование" sheetId="5" r:id="rId5"/>
    <sheet name="Логопед.диагност.карта2" sheetId="13" r:id="rId6"/>
    <sheet name="Логопед. диагност.карта" sheetId="12" r:id="rId7"/>
    <sheet name="Протокол" sheetId="6" r:id="rId8"/>
    <sheet name="Табель учета рабочего времени" sheetId="16" r:id="rId9"/>
    <sheet name="Результативность" sheetId="15" r:id="rId10"/>
    <sheet name="Отчет методиста" sheetId="7" r:id="rId11"/>
    <sheet name="Зарплата" sheetId="8" r:id="rId12"/>
    <sheet name="8 кл" sheetId="14" r:id="rId13"/>
    <sheet name="Ведомость успев" sheetId="9" r:id="rId14"/>
    <sheet name="Создание меню" sheetId="10" r:id="rId15"/>
    <sheet name="Лист8" sheetId="11" r:id="rId16"/>
  </sheets>
  <externalReferences>
    <externalReference r:id="rId17"/>
  </externalReferences>
  <definedNames>
    <definedName name="_01.09.2014">'Список детей'!$H$2</definedName>
    <definedName name="_xlnm._FilterDatabase" localSheetId="3" hidden="1">Индивид!$C$5:$D$15</definedName>
    <definedName name="_xlnm._FilterDatabase" localSheetId="2" hidden="1">Мониторинг!$C$5:$V$31</definedName>
    <definedName name="_xlnm._FilterDatabase" localSheetId="7" hidden="1">Протокол!$B$3:$K$3</definedName>
    <definedName name="датаобработки">'Список детей'!$H$2</definedName>
    <definedName name="_xlnm.Print_Titles" localSheetId="6">'Логопед. диагност.карта'!$2:$3</definedName>
    <definedName name="_xlnm.Print_Titles" localSheetId="5">Логопед.диагност.карта2!$3:$3</definedName>
    <definedName name="Мониторинг_сводная">Мониторинг!$A$6:$V$30</definedName>
    <definedName name="Список_Детей">'Список детей'!$A$4:$D$28</definedName>
  </definedNames>
  <calcPr calcId="152511"/>
</workbook>
</file>

<file path=xl/calcChain.xml><?xml version="1.0" encoding="utf-8"?>
<calcChain xmlns="http://schemas.openxmlformats.org/spreadsheetml/2006/main">
  <c r="AK25" i="16" l="1"/>
  <c r="AJ25" i="16"/>
  <c r="AK23" i="16"/>
  <c r="AJ23" i="16"/>
  <c r="AK22" i="16"/>
  <c r="AJ22" i="16"/>
  <c r="AK19" i="16"/>
  <c r="AJ19" i="16"/>
  <c r="AK16" i="16"/>
  <c r="AJ16" i="16"/>
  <c r="AJ15" i="16"/>
  <c r="AJ14" i="16"/>
  <c r="AK13" i="16"/>
  <c r="AJ13" i="16"/>
  <c r="AK12" i="16"/>
  <c r="AK14" i="16" s="1"/>
  <c r="AJ12" i="16"/>
  <c r="AK10" i="16"/>
  <c r="AJ10" i="16"/>
  <c r="AJ8" i="16"/>
  <c r="AK6" i="16"/>
  <c r="AJ6" i="16"/>
  <c r="V6" i="14" l="1"/>
  <c r="U6" i="14"/>
  <c r="T6" i="14"/>
  <c r="W6" i="14" s="1"/>
  <c r="H26" i="13" l="1"/>
  <c r="G26" i="13"/>
  <c r="F26" i="13"/>
  <c r="E26" i="13"/>
  <c r="D26" i="13"/>
  <c r="C26" i="13"/>
  <c r="H25" i="13"/>
  <c r="G25" i="13"/>
  <c r="F25" i="13"/>
  <c r="E25" i="13"/>
  <c r="D25" i="13"/>
  <c r="C25" i="13"/>
  <c r="H24" i="13"/>
  <c r="G24" i="13"/>
  <c r="F24" i="13"/>
  <c r="E24" i="13"/>
  <c r="D24" i="13"/>
  <c r="C24" i="13"/>
  <c r="H22" i="13"/>
  <c r="G22" i="13"/>
  <c r="F22" i="13"/>
  <c r="E22" i="13"/>
  <c r="D22" i="13"/>
  <c r="C22" i="13"/>
  <c r="H21" i="13"/>
  <c r="G21" i="13"/>
  <c r="F21" i="13"/>
  <c r="E21" i="13"/>
  <c r="D21" i="13"/>
  <c r="C21" i="13"/>
  <c r="H20" i="13"/>
  <c r="G20" i="13"/>
  <c r="F20" i="13"/>
  <c r="E20" i="13"/>
  <c r="D20" i="13"/>
  <c r="C20" i="13"/>
  <c r="H19" i="13"/>
  <c r="H27" i="13" s="1"/>
  <c r="G19" i="13"/>
  <c r="G27" i="13" s="1"/>
  <c r="F19" i="13"/>
  <c r="F27" i="13" s="1"/>
  <c r="E19" i="13"/>
  <c r="E27" i="13" s="1"/>
  <c r="D19" i="13"/>
  <c r="D27" i="13" s="1"/>
  <c r="C19" i="13"/>
  <c r="C27" i="13" s="1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26" i="13" l="1"/>
  <c r="C28" i="13"/>
  <c r="E28" i="13"/>
  <c r="G28" i="13"/>
  <c r="D28" i="13"/>
  <c r="F28" i="13"/>
  <c r="H28" i="13"/>
  <c r="I20" i="13"/>
  <c r="I22" i="13"/>
  <c r="I25" i="13"/>
  <c r="I19" i="13"/>
  <c r="I27" i="13" s="1"/>
  <c r="I21" i="13"/>
  <c r="I24" i="13"/>
  <c r="N26" i="12"/>
  <c r="M26" i="12"/>
  <c r="L26" i="12"/>
  <c r="K26" i="12"/>
  <c r="J26" i="12"/>
  <c r="I26" i="12"/>
  <c r="H26" i="12"/>
  <c r="G26" i="12"/>
  <c r="F26" i="12"/>
  <c r="E26" i="12"/>
  <c r="D26" i="12"/>
  <c r="C26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D27" i="12" l="1"/>
  <c r="F27" i="12"/>
  <c r="H27" i="12"/>
  <c r="J27" i="12"/>
  <c r="L27" i="12"/>
  <c r="N27" i="12"/>
  <c r="I28" i="13"/>
  <c r="C27" i="12"/>
  <c r="E27" i="12"/>
  <c r="G27" i="12"/>
  <c r="I27" i="12"/>
  <c r="K27" i="12"/>
  <c r="M27" i="12"/>
  <c r="I24" i="10"/>
  <c r="I12" i="10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Q46" i="9"/>
  <c r="Q50" i="9" s="1"/>
  <c r="P46" i="9"/>
  <c r="P50" i="9" s="1"/>
  <c r="O46" i="9"/>
  <c r="O50" i="9" s="1"/>
  <c r="N46" i="9"/>
  <c r="N50" i="9" s="1"/>
  <c r="M46" i="9"/>
  <c r="M50" i="9" s="1"/>
  <c r="L46" i="9"/>
  <c r="L50" i="9" s="1"/>
  <c r="K46" i="9"/>
  <c r="K50" i="9" s="1"/>
  <c r="J46" i="9"/>
  <c r="J50" i="9" s="1"/>
  <c r="I46" i="9"/>
  <c r="I50" i="9" s="1"/>
  <c r="H46" i="9"/>
  <c r="H50" i="9" s="1"/>
  <c r="G46" i="9"/>
  <c r="G50" i="9" s="1"/>
  <c r="F46" i="9"/>
  <c r="F50" i="9" s="1"/>
  <c r="E46" i="9"/>
  <c r="E50" i="9" s="1"/>
  <c r="D46" i="9"/>
  <c r="D50" i="9" s="1"/>
  <c r="C46" i="9"/>
  <c r="C50" i="9" s="1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W13" i="9"/>
  <c r="V13" i="9"/>
  <c r="U13" i="9"/>
  <c r="T13" i="9"/>
  <c r="S13" i="9"/>
  <c r="Y13" i="9" s="1"/>
  <c r="R13" i="9"/>
  <c r="W12" i="9"/>
  <c r="V12" i="9"/>
  <c r="U12" i="9"/>
  <c r="T12" i="9"/>
  <c r="S12" i="9"/>
  <c r="Y12" i="9" s="1"/>
  <c r="R12" i="9"/>
  <c r="W11" i="9"/>
  <c r="V11" i="9"/>
  <c r="U11" i="9"/>
  <c r="T11" i="9"/>
  <c r="S11" i="9"/>
  <c r="Z11" i="9" s="1"/>
  <c r="R11" i="9"/>
  <c r="W10" i="9"/>
  <c r="V10" i="9"/>
  <c r="U10" i="9"/>
  <c r="T10" i="9"/>
  <c r="S10" i="9"/>
  <c r="Y10" i="9" s="1"/>
  <c r="R10" i="9"/>
  <c r="W9" i="9"/>
  <c r="V9" i="9"/>
  <c r="U9" i="9"/>
  <c r="T9" i="9"/>
  <c r="S9" i="9"/>
  <c r="Y9" i="9" s="1"/>
  <c r="R9" i="9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I6" i="8"/>
  <c r="H6" i="8"/>
  <c r="G6" i="8"/>
  <c r="E74" i="7"/>
  <c r="D74" i="7"/>
  <c r="E69" i="7"/>
  <c r="D69" i="7"/>
  <c r="E64" i="7"/>
  <c r="D64" i="7"/>
  <c r="E61" i="7"/>
  <c r="D61" i="7"/>
  <c r="E57" i="7"/>
  <c r="D57" i="7"/>
  <c r="E51" i="7"/>
  <c r="D51" i="7"/>
  <c r="E47" i="7"/>
  <c r="C47" i="7"/>
  <c r="E42" i="7"/>
  <c r="D42" i="7"/>
  <c r="E38" i="7"/>
  <c r="D38" i="7"/>
  <c r="E35" i="7"/>
  <c r="D35" i="7"/>
  <c r="E31" i="7"/>
  <c r="D31" i="7"/>
  <c r="E27" i="7"/>
  <c r="D27" i="7"/>
  <c r="E23" i="7"/>
  <c r="D23" i="7"/>
  <c r="E19" i="7"/>
  <c r="D19" i="7"/>
  <c r="E14" i="7"/>
  <c r="D14" i="7"/>
  <c r="E8" i="7"/>
  <c r="D8" i="7"/>
  <c r="D6" i="3"/>
  <c r="C6" i="3"/>
  <c r="C2" i="3"/>
  <c r="I27" i="10" l="1"/>
  <c r="Y11" i="9"/>
  <c r="X9" i="9"/>
  <c r="Z9" i="9"/>
  <c r="X10" i="9"/>
  <c r="Z10" i="9"/>
  <c r="X11" i="9"/>
  <c r="X12" i="9"/>
  <c r="Z12" i="9"/>
  <c r="X13" i="9"/>
  <c r="Z13" i="9"/>
  <c r="AA13" i="9" s="1"/>
  <c r="J6" i="8"/>
  <c r="K6" i="8" s="1"/>
  <c r="J7" i="8"/>
  <c r="J8" i="8"/>
  <c r="J9" i="8"/>
  <c r="L9" i="8" s="1"/>
  <c r="M9" i="8" s="1"/>
  <c r="J10" i="8"/>
  <c r="K10" i="8" s="1"/>
  <c r="J11" i="8"/>
  <c r="J12" i="8"/>
  <c r="J13" i="8"/>
  <c r="L13" i="8" s="1"/>
  <c r="M13" i="8" s="1"/>
  <c r="J14" i="8"/>
  <c r="K14" i="8" s="1"/>
  <c r="AA12" i="9" l="1"/>
  <c r="AA11" i="9"/>
  <c r="AA10" i="9"/>
  <c r="AA9" i="9"/>
  <c r="K13" i="8"/>
  <c r="K11" i="8"/>
  <c r="N11" i="8" s="1"/>
  <c r="K9" i="8"/>
  <c r="N9" i="8" s="1"/>
  <c r="K7" i="8"/>
  <c r="N7" i="8" s="1"/>
  <c r="N13" i="8"/>
  <c r="L14" i="8"/>
  <c r="M14" i="8" s="1"/>
  <c r="L12" i="8"/>
  <c r="M12" i="8" s="1"/>
  <c r="L11" i="8"/>
  <c r="M11" i="8" s="1"/>
  <c r="L10" i="8"/>
  <c r="M10" i="8" s="1"/>
  <c r="L8" i="8"/>
  <c r="M8" i="8" s="1"/>
  <c r="L7" i="8"/>
  <c r="M7" i="8" s="1"/>
  <c r="L6" i="8"/>
  <c r="M6" i="8" s="1"/>
  <c r="K12" i="8"/>
  <c r="N12" i="8" s="1"/>
  <c r="K8" i="8"/>
  <c r="N8" i="8" s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E6" i="1"/>
  <c r="N6" i="8" l="1"/>
  <c r="N14" i="8"/>
  <c r="N10" i="8"/>
  <c r="N16" i="8" s="1"/>
  <c r="D15" i="3"/>
  <c r="D14" i="3"/>
  <c r="D13" i="3"/>
  <c r="D12" i="3"/>
  <c r="D11" i="3"/>
  <c r="D10" i="3"/>
  <c r="D9" i="3"/>
  <c r="D8" i="3"/>
  <c r="C15" i="3"/>
  <c r="C14" i="3"/>
  <c r="C13" i="3"/>
  <c r="C12" i="3"/>
  <c r="C11" i="3"/>
  <c r="C10" i="3"/>
  <c r="C9" i="3"/>
  <c r="C8" i="3"/>
  <c r="C7" i="3"/>
  <c r="D31" i="1"/>
  <c r="D7" i="3"/>
  <c r="P31" i="1"/>
  <c r="H31" i="1"/>
  <c r="L31" i="1"/>
  <c r="T31" i="1"/>
  <c r="V31" i="1"/>
  <c r="R31" i="1"/>
  <c r="N31" i="1"/>
  <c r="J31" i="1"/>
  <c r="F31" i="1"/>
  <c r="S31" i="1"/>
  <c r="O31" i="1"/>
  <c r="M31" i="1"/>
  <c r="I31" i="1"/>
  <c r="E31" i="1"/>
  <c r="U31" i="1"/>
  <c r="Q31" i="1"/>
  <c r="K31" i="1"/>
  <c r="G31" i="1"/>
  <c r="D5" i="2"/>
  <c r="D6" i="2"/>
  <c r="D7" i="2"/>
  <c r="D8" i="2"/>
  <c r="D4" i="2"/>
  <c r="C31" i="1" l="1"/>
</calcChain>
</file>

<file path=xl/sharedStrings.xml><?xml version="1.0" encoding="utf-8"?>
<sst xmlns="http://schemas.openxmlformats.org/spreadsheetml/2006/main" count="1219" uniqueCount="523">
  <si>
    <t>п/н</t>
  </si>
  <si>
    <t>Фамилия Имя</t>
  </si>
  <si>
    <t>Образовательная область</t>
  </si>
  <si>
    <t>Физическая культура</t>
  </si>
  <si>
    <t>Социализация</t>
  </si>
  <si>
    <t>Труд</t>
  </si>
  <si>
    <t>Здоровье</t>
  </si>
  <si>
    <t>Безопасность</t>
  </si>
  <si>
    <t>Познание</t>
  </si>
  <si>
    <t>Коммуникация</t>
  </si>
  <si>
    <t>Чтение художественной литературы</t>
  </si>
  <si>
    <t>Художественное творчество</t>
  </si>
  <si>
    <t>Музыка</t>
  </si>
  <si>
    <t>с</t>
  </si>
  <si>
    <t>м</t>
  </si>
  <si>
    <t>средний показатель</t>
  </si>
  <si>
    <t>сентябрь</t>
  </si>
  <si>
    <t>май</t>
  </si>
  <si>
    <t>Дата рождения</t>
  </si>
  <si>
    <t>Акимова Елена</t>
  </si>
  <si>
    <t>Александров Роман</t>
  </si>
  <si>
    <t>Александрова Виктория</t>
  </si>
  <si>
    <t>Антипова Анастасия</t>
  </si>
  <si>
    <t>Богданова Екатерина</t>
  </si>
  <si>
    <t>Возраст на 01.09.2014</t>
  </si>
  <si>
    <t>Критерии: 1 б. - требует внимания специалиста, 2 б. - требуется корректирующая работа педагога, 3 б. - средний уровень развития, 4 б. - уровень развития ниже среднего, 5 б. - высокий уровень развития.</t>
  </si>
  <si>
    <t>Мониторинг освоения детьми образовательных областей образовательной программы МБДОУ______________________________за 20____- 20____учебный год
 _________________________группа
Воспитатель__________________________________________________</t>
  </si>
  <si>
    <t>Список детей</t>
  </si>
  <si>
    <t>Мониторинг</t>
  </si>
  <si>
    <t>Индивид</t>
  </si>
  <si>
    <t>Итоги анкетирования родителей учащихся, проведенного в феврале 2014 года</t>
  </si>
  <si>
    <t>Вопросы:</t>
  </si>
  <si>
    <t>Варианты ответов:</t>
  </si>
  <si>
    <t>Кол</t>
  </si>
  <si>
    <t>1. Как долго Ваш ребенок посещает МБОУ ДО "ГЦНО "ЦИТ""</t>
  </si>
  <si>
    <t>менее года</t>
  </si>
  <si>
    <t>от 1 до 2 лет</t>
  </si>
  <si>
    <t>от 2 до 3 лет</t>
  </si>
  <si>
    <t>более 3 лет</t>
  </si>
  <si>
    <t>2. Чем обусловлен Ваш выбор МБОУ ДО "ГЦНО "ЦИТ""</t>
  </si>
  <si>
    <t>а) Интересные направления деятельности, занятия</t>
  </si>
  <si>
    <t>б) Возможность обеспечить занятость ребенка</t>
  </si>
  <si>
    <t>в) Подготовить ребенка к выбору профессии</t>
  </si>
  <si>
    <t>г) Укрепить и развить здоровье ребенка</t>
  </si>
  <si>
    <t>д) Обеспечить максимальное развитие способностей ребенка</t>
  </si>
  <si>
    <t>е) Удобное местоположение</t>
  </si>
  <si>
    <t>ж) Хорошая материальная и техническая оснащенность</t>
  </si>
  <si>
    <t>з) Репутация, рейтинг, популярность ЦИТ</t>
  </si>
  <si>
    <t>и) Личность педагога</t>
  </si>
  <si>
    <t>к) Интересы и склонности ребенка</t>
  </si>
  <si>
    <t>л) Мой собственный интерес к данным занятиям</t>
  </si>
  <si>
    <t>м) Посоветовали друзья</t>
  </si>
  <si>
    <t>н) Случайно</t>
  </si>
  <si>
    <t>3. Оцените общий уровень качества предоставления образовательных услуг</t>
  </si>
  <si>
    <t>отличное</t>
  </si>
  <si>
    <t>хорошее</t>
  </si>
  <si>
    <t>удовлетворительное</t>
  </si>
  <si>
    <t>неудовлетворительное</t>
  </si>
  <si>
    <t>затрудняюсь ответить</t>
  </si>
  <si>
    <t>4. Чем, на Ваш взгляд, МБОУ ГЦНО "ЦИТ" привлекателен для Вашего ребенка</t>
  </si>
  <si>
    <t>а) Он (она) получает интересные, полезные знания, навыки, которые пригодятся в жизни</t>
  </si>
  <si>
    <t>б) Ему (ей) нравится доброжелательная, творческая атмосфера на занятиях</t>
  </si>
  <si>
    <t>в) Оцениваются его (ее) успехи и достижения</t>
  </si>
  <si>
    <t>г) Есть возможность проявить себя, развить свои способности</t>
  </si>
  <si>
    <t>д) На занятиях учат добиваться цели, преодолевать трудности, не сдаваться</t>
  </si>
  <si>
    <t>е) Ему (ей) нравится общение с преподавателем</t>
  </si>
  <si>
    <t>ж) Пригодится при выборе профессии</t>
  </si>
  <si>
    <t>з) Возможность общения со сверстниками</t>
  </si>
  <si>
    <t>и) Возможность социализации</t>
  </si>
  <si>
    <t>к) Расширение общего кругозора</t>
  </si>
  <si>
    <t>л) Умение ценить и понимать прекрасное</t>
  </si>
  <si>
    <t>м) Умение сопереживать и радоваться успехам других</t>
  </si>
  <si>
    <t>н) Умение трудиться</t>
  </si>
  <si>
    <t>5. Удовлетворены ли Вы успехами своего ребенка?</t>
  </si>
  <si>
    <t>да</t>
  </si>
  <si>
    <t>Скорее, да</t>
  </si>
  <si>
    <t>Скорее, нет</t>
  </si>
  <si>
    <t>нет</t>
  </si>
  <si>
    <t>6. Из каких источников Вы в основном получаете информацию о процессе и результатах обучения ребенка в ЦИТ</t>
  </si>
  <si>
    <t>а) На родительских собраниях в ЦИТ</t>
  </si>
  <si>
    <t>б) Регулярно общаюсь с педагогом</t>
  </si>
  <si>
    <t>в) Активно участвую в жизни ЦИТ</t>
  </si>
  <si>
    <t>г) Информационные источники</t>
  </si>
  <si>
    <t>д) В основном от самого ребенка</t>
  </si>
  <si>
    <t>е) От других родителей, друзей, знакомых</t>
  </si>
  <si>
    <t>ж) Мне некогда посещать ЦИТ</t>
  </si>
  <si>
    <t>з) Информации о деятельности ЦИТ почти не имею</t>
  </si>
  <si>
    <t>и) Затрудняюсь ответить</t>
  </si>
  <si>
    <t>7. Устраивает ли Вас расписание занятий?</t>
  </si>
  <si>
    <t>8. Насколько Вы удовлетворены отношением педагогов к Вашему ребенку</t>
  </si>
  <si>
    <t>полностью</t>
  </si>
  <si>
    <t>частично</t>
  </si>
  <si>
    <t>не удовлетворен</t>
  </si>
  <si>
    <t>9. Насколько Вы удовлетворены оценкой личных достижений</t>
  </si>
  <si>
    <t>10. Насколько Вы удовлетворены оборудованием помещений для занятий</t>
  </si>
  <si>
    <t xml:space="preserve">11. Насколько Вы удовлетворены нагрузкой ребенка </t>
  </si>
  <si>
    <t>12. Насколько Вы удовлетворены успешностью участия в соревнованиях, конкурсах</t>
  </si>
  <si>
    <t>13. Насколько Вы удовлетворены отношениями с детьми, занимающимися в ЦИТ</t>
  </si>
  <si>
    <t>14. Насколько Вы удовлетворены уровнем получаемых знаний и умений</t>
  </si>
  <si>
    <t>15. Насколько Вы удовлетворены социально-психологическим климатом в ЦИТ</t>
  </si>
  <si>
    <t xml:space="preserve"> не удовлетворен</t>
  </si>
  <si>
    <t>16. Насколько Вы удовлетворены уровнем квалификации педагогов</t>
  </si>
  <si>
    <t>17. Какие из перечисленных задач, на Ваш взгляд, успешно решаются в МБОУ ДО "ГЦНО "ЦТТ""</t>
  </si>
  <si>
    <t>Задачи:</t>
  </si>
  <si>
    <t>а) Развитие способностей каждого ребенка</t>
  </si>
  <si>
    <t>б) Сопровождение и поддержка одаренности детей</t>
  </si>
  <si>
    <t>в) Воспитательная работа с детьми</t>
  </si>
  <si>
    <t>г) Психолого-педагогическое сопровождение детей, имеющих проблемы</t>
  </si>
  <si>
    <t>д) Взаимодействие с другими ОУ</t>
  </si>
  <si>
    <t>е) Формирование успешности, поддержка достижений</t>
  </si>
  <si>
    <t>ж) Разрешение конфликтных ситуаций</t>
  </si>
  <si>
    <t>э) Социализация детей и подростков</t>
  </si>
  <si>
    <t>и) Наличие выбора образовательных услуг</t>
  </si>
  <si>
    <t>к) Затрудняюсь ответить</t>
  </si>
  <si>
    <t>Выводы:</t>
  </si>
  <si>
    <t>Все респонденты довольны деятельностью МБОУ ДО "ГЦНО "ЦИТ"" в направлении работы со школьниками.</t>
  </si>
  <si>
    <t xml:space="preserve">Многие отмечают интересные и практически направленные темы курсов, отвечающие интересам детей и их дальнейшей </t>
  </si>
  <si>
    <t xml:space="preserve">практической деятельности. </t>
  </si>
  <si>
    <t>Анкетирование</t>
  </si>
  <si>
    <t xml:space="preserve">Итоговый протокол сетевого конкурса "Гордость моей Земли" </t>
  </si>
  <si>
    <t>№</t>
  </si>
  <si>
    <t>Команда:</t>
  </si>
  <si>
    <t>Класс</t>
  </si>
  <si>
    <t>Горюнова</t>
  </si>
  <si>
    <t>Вашарина (8-11 кл.)</t>
  </si>
  <si>
    <t>Семенова</t>
  </si>
  <si>
    <t>Зобкало</t>
  </si>
  <si>
    <t>Павлова</t>
  </si>
  <si>
    <t>Енина (нач. кл.)</t>
  </si>
  <si>
    <t>Средний балл</t>
  </si>
  <si>
    <t>Диплом</t>
  </si>
  <si>
    <t>Руководитель команды</t>
  </si>
  <si>
    <t>Номинация "Достопримечательности"</t>
  </si>
  <si>
    <t>"Изыскатели"</t>
  </si>
  <si>
    <t>П</t>
  </si>
  <si>
    <t>Костенко Лариса Евгеньевна</t>
  </si>
  <si>
    <t>"Зернышки"</t>
  </si>
  <si>
    <t>Аксенова Ольга Васильевна</t>
  </si>
  <si>
    <t>"Крутышки"</t>
  </si>
  <si>
    <t>"Православная молодежь"</t>
  </si>
  <si>
    <t>Пономарева Елена Александровна, Локтева Галина Михайловна  </t>
  </si>
  <si>
    <t>«Испытатели»</t>
  </si>
  <si>
    <t>У</t>
  </si>
  <si>
    <t>Журбина Вера Васильевна</t>
  </si>
  <si>
    <t>"Патриоты"</t>
  </si>
  <si>
    <t>Л</t>
  </si>
  <si>
    <t>Стетюха Вера Филипповна, Лебедева Людмила Николаевна</t>
  </si>
  <si>
    <t>"Юные краеведы"</t>
  </si>
  <si>
    <t>Григорьева Елена Валерьевна</t>
  </si>
  <si>
    <t>"ЭРОН"</t>
  </si>
  <si>
    <t>Алексеева Лариса Александровна</t>
  </si>
  <si>
    <t>"Юные знатоки"</t>
  </si>
  <si>
    <t>"Юные следопыты"</t>
  </si>
  <si>
    <t>"БДТ - большие друзья театра"</t>
  </si>
  <si>
    <t>Корсак Марина Васильевна</t>
  </si>
  <si>
    <t>КЛЯКС@</t>
  </si>
  <si>
    <t>Слизкова Маргарита Анатольевна</t>
  </si>
  <si>
    <t>Номинация "История"</t>
  </si>
  <si>
    <t>"Читайки"</t>
  </si>
  <si>
    <t>Рыбкина Елена Анатольевна</t>
  </si>
  <si>
    <t>"EV VIVA история"</t>
  </si>
  <si>
    <t>?</t>
  </si>
  <si>
    <t>Стефанова Лариса Михаловна, Киселёва Любовь Александровна</t>
  </si>
  <si>
    <t>"Единомышленники"</t>
  </si>
  <si>
    <t>Агафонова Юлия Николаевна</t>
  </si>
  <si>
    <t>"Талант и поклонницы"</t>
  </si>
  <si>
    <t>Мусенко Ольга Валерьевна, Каплинская Елена Игоревна</t>
  </si>
  <si>
    <t>"Гатчинские следопыты"</t>
  </si>
  <si>
    <t>Линчевская Светлана Александровна</t>
  </si>
  <si>
    <t>"Сиверские гимназистки"</t>
  </si>
  <si>
    <t>Мусенко Ольга Валерьевна</t>
  </si>
  <si>
    <t>"Феникс"</t>
  </si>
  <si>
    <t>Львова Наталья Алексеевна</t>
  </si>
  <si>
    <t>Ингербург</t>
  </si>
  <si>
    <t>Номинация "Книга памяти"</t>
  </si>
  <si>
    <t>"Правнуки Победы"</t>
  </si>
  <si>
    <t>"Алые паруса"</t>
  </si>
  <si>
    <t>Сержантова Наталья Николаевна, Шидловская Светлана Радиевна</t>
  </si>
  <si>
    <t>Иванова Татьяна Кирилловна </t>
  </si>
  <si>
    <t>"Семиклассники"</t>
  </si>
  <si>
    <t>Номинация "Люди"</t>
  </si>
  <si>
    <t>"Дружба"</t>
  </si>
  <si>
    <t>Никифорова Наталья Васильевна </t>
  </si>
  <si>
    <t>"Веснушки"</t>
  </si>
  <si>
    <t>Осипова Марина Петровна</t>
  </si>
  <si>
    <t>"Geografika"</t>
  </si>
  <si>
    <t>Борщ Елена Александровна</t>
  </si>
  <si>
    <t>"ПОИСК"</t>
  </si>
  <si>
    <t>Трибунская  Елена Жановна</t>
  </si>
  <si>
    <t>"Знатоки"</t>
  </si>
  <si>
    <t>Гришина Наталья Евгеньевна, Лебедева Елена Геннадиевна</t>
  </si>
  <si>
    <t>«Любознательные»</t>
  </si>
  <si>
    <t>"Оптимисты"</t>
  </si>
  <si>
    <t>Дымова Татьяна Павловна</t>
  </si>
  <si>
    <t>"Мы.ру"</t>
  </si>
  <si>
    <t>Соколова Елена Викторовна</t>
  </si>
  <si>
    <t>"Родословная"</t>
  </si>
  <si>
    <t>Гайворонская Наталия Георгиевна, Кордочкин Андрей Павлович</t>
  </si>
  <si>
    <t>"ВМЕСТЕ"</t>
  </si>
  <si>
    <t>Губарева Юлия Михайловна</t>
  </si>
  <si>
    <t>"Нарты"</t>
  </si>
  <si>
    <t>Меретукова Нелли Исмаиловна, Аутлева Марина Вячеславовна</t>
  </si>
  <si>
    <t>"Красны девицы"</t>
  </si>
  <si>
    <t>Самсонова Светлана Владимировна</t>
  </si>
  <si>
    <t>Номинация "Природа"</t>
  </si>
  <si>
    <t>"Подросток"</t>
  </si>
  <si>
    <t>Рудниченко Галина Николаевна</t>
  </si>
  <si>
    <t>"Нанодетки"</t>
  </si>
  <si>
    <t>Гуськова Светлана Анатольевна</t>
  </si>
  <si>
    <t>"Радуга"</t>
  </si>
  <si>
    <t>"Камчадалы"</t>
  </si>
  <si>
    <t>Ушканова Татьяна Анатольевна</t>
  </si>
  <si>
    <t>"Лидер"</t>
  </si>
  <si>
    <t xml:space="preserve">Кузнецова Раиса Леонидовна </t>
  </si>
  <si>
    <t>"Классные ребята"</t>
  </si>
  <si>
    <t>Калугина Людмила Алексеевна</t>
  </si>
  <si>
    <t>"Лоцманы"</t>
  </si>
  <si>
    <t>Тимофеева Любовь Васильевна </t>
  </si>
  <si>
    <t>"Семиклассницы"</t>
  </si>
  <si>
    <t>"Друзья природы"</t>
  </si>
  <si>
    <t xml:space="preserve">Скоробогатых Эльвира Николаевна </t>
  </si>
  <si>
    <t>"Молодежь XXI века"</t>
  </si>
  <si>
    <t>Антипина Светлана Владимировна</t>
  </si>
  <si>
    <t>"Сибирские просторы"</t>
  </si>
  <si>
    <t>"Одуванчики"</t>
  </si>
  <si>
    <t>Никифорова Наталья Васильевна</t>
  </si>
  <si>
    <t>Номинация "События, факты"</t>
  </si>
  <si>
    <t>"Депо - 7б"</t>
  </si>
  <si>
    <t>Завьялова Ольга Анатольевна</t>
  </si>
  <si>
    <t>"Ижорец"</t>
  </si>
  <si>
    <t>Кордочкин Андрей Павлович</t>
  </si>
  <si>
    <t>"Светлячки"</t>
  </si>
  <si>
    <t>"Открыватели"</t>
  </si>
  <si>
    <t>"Следопыты"</t>
  </si>
  <si>
    <t>Арутюнян Ирина Михайловна</t>
  </si>
  <si>
    <t>Номинация "Экскурсии"</t>
  </si>
  <si>
    <t>"Эрудиты"</t>
  </si>
  <si>
    <t>Жиганова Валентина Борисовна</t>
  </si>
  <si>
    <t>"Хранители Истории"</t>
  </si>
  <si>
    <t>Львова  Наталья Алексеевна</t>
  </si>
  <si>
    <t>"Просветители"</t>
  </si>
  <si>
    <t>Ерёмина Наталья Юрьевна</t>
  </si>
  <si>
    <t>"Стерегущие время"</t>
  </si>
  <si>
    <t>"Историки"</t>
  </si>
  <si>
    <t>Ермакова Ольга Николаевна, Голованева Нина Георгиевна</t>
  </si>
  <si>
    <t>"Неугомонные"</t>
  </si>
  <si>
    <t>Сулоева Виктория Петровна, Карасева Галина Николаевна</t>
  </si>
  <si>
    <t>"Максималисты"</t>
  </si>
  <si>
    <t>Пономарева Елена Александровна</t>
  </si>
  <si>
    <t>"Краеведы"</t>
  </si>
  <si>
    <t>Протокол</t>
  </si>
  <si>
    <t>Статистический отчёт методиста ___________________________________</t>
  </si>
  <si>
    <t>за 2011/2012 учебный год</t>
  </si>
  <si>
    <t>Курсы повышения квалификации</t>
  </si>
  <si>
    <t xml:space="preserve">Для какой профессиональной категории </t>
  </si>
  <si>
    <t>Тема</t>
  </si>
  <si>
    <t>Количество занятий, лекций</t>
  </si>
  <si>
    <t>Количество слушателей</t>
  </si>
  <si>
    <t>Итого:</t>
  </si>
  <si>
    <t>Организационно - методическая деятельность</t>
  </si>
  <si>
    <t>Заседания РМО</t>
  </si>
  <si>
    <t>Количество заседаний</t>
  </si>
  <si>
    <t>Количество присутствующих</t>
  </si>
  <si>
    <t>Семинары</t>
  </si>
  <si>
    <t>Количество семинаров</t>
  </si>
  <si>
    <t>Конкурсы</t>
  </si>
  <si>
    <t>Конференции, видеоконференции  для учителей</t>
  </si>
  <si>
    <t>Количество конференций</t>
  </si>
  <si>
    <t>Количество участников</t>
  </si>
  <si>
    <t>Трансляция опыта работы: открытые уроки, "мастер-классы", выступления на РМО и т.п.</t>
  </si>
  <si>
    <t>Форма представления, тема, Ф. И. О., кто обобщал</t>
  </si>
  <si>
    <t>На каком уровне              (ОУ, регион, Россия)</t>
  </si>
  <si>
    <t>Аналитическая работа</t>
  </si>
  <si>
    <t>Что анализировалось</t>
  </si>
  <si>
    <t>Количество мероприятий</t>
  </si>
  <si>
    <t>Аккредитация образовательных учреждений</t>
  </si>
  <si>
    <t>Название обравовательного учреждения</t>
  </si>
  <si>
    <t>Количество экспертов</t>
  </si>
  <si>
    <t>Количество экспертиз</t>
  </si>
  <si>
    <t>Консультации</t>
  </si>
  <si>
    <t>Из скольких ОУ</t>
  </si>
  <si>
    <t>Работа с обучающимися</t>
  </si>
  <si>
    <t>Уровень</t>
  </si>
  <si>
    <t>Количество олимпиад</t>
  </si>
  <si>
    <t>Пропедевтические олимпиады</t>
  </si>
  <si>
    <t>Название</t>
  </si>
  <si>
    <t>Кол-во олимпиад</t>
  </si>
  <si>
    <t>Кол-во участников</t>
  </si>
  <si>
    <t xml:space="preserve">Название </t>
  </si>
  <si>
    <t xml:space="preserve">Контингент </t>
  </si>
  <si>
    <t>Конференции</t>
  </si>
  <si>
    <t>Название конференции</t>
  </si>
  <si>
    <t>Фестивали</t>
  </si>
  <si>
    <t>Сбор актива</t>
  </si>
  <si>
    <t>Предмет</t>
  </si>
  <si>
    <t>Кол-во контрольных работ (из них диагностических)</t>
  </si>
  <si>
    <t>кол-во ОУ</t>
  </si>
  <si>
    <t>кол-во уч-ся, выполнявших работу</t>
  </si>
  <si>
    <t>Спортивные мероприятия</t>
  </si>
  <si>
    <t>Вид соревнования</t>
  </si>
  <si>
    <t>Иная деятельность</t>
  </si>
  <si>
    <t>Отчет методиста</t>
  </si>
  <si>
    <t>Расчет заработной платы работников бюджетной сферы</t>
  </si>
  <si>
    <t>МРОТ=</t>
  </si>
  <si>
    <t>Фамилия И.О.</t>
  </si>
  <si>
    <t>Разряд</t>
  </si>
  <si>
    <t>Коэффициент</t>
  </si>
  <si>
    <t>Количество детей</t>
  </si>
  <si>
    <t>% надбавок</t>
  </si>
  <si>
    <t>Начисления</t>
  </si>
  <si>
    <t>Налоги</t>
  </si>
  <si>
    <t>К выдаче</t>
  </si>
  <si>
    <t>Ставка</t>
  </si>
  <si>
    <t>Детское пособие</t>
  </si>
  <si>
    <t>Вредность</t>
  </si>
  <si>
    <t>Надбавки</t>
  </si>
  <si>
    <t>Подоходный налог</t>
  </si>
  <si>
    <t>Пенсионный фонд</t>
  </si>
  <si>
    <t>Профсоюзный взнос</t>
  </si>
  <si>
    <t>Иванов И.И.</t>
  </si>
  <si>
    <t>Иванова М.И.</t>
  </si>
  <si>
    <t>Петров П.П.</t>
  </si>
  <si>
    <t>Петрова О.М.</t>
  </si>
  <si>
    <t>Абрикосов Т.Р.</t>
  </si>
  <si>
    <t>Бибикова А.С.</t>
  </si>
  <si>
    <t>Яковлева Т.А.</t>
  </si>
  <si>
    <t>Трофимов Т.Т.</t>
  </si>
  <si>
    <t>Трофимова А.Б.</t>
  </si>
  <si>
    <t>В кассе в день зарплаты должно быть:</t>
  </si>
  <si>
    <t>Ставка=МРОТ*коэффициент</t>
  </si>
  <si>
    <t>Детское пособие= 0,7*МРОТ*количество детей</t>
  </si>
  <si>
    <t>Вредность= 0,6*МРОТ</t>
  </si>
  <si>
    <t>Надбавки=%надбавок*Ставку</t>
  </si>
  <si>
    <t>Подоходный налог=12%*Начисления</t>
  </si>
  <si>
    <t>Пенс. Фонд= 1%*Начисления</t>
  </si>
  <si>
    <t>Проф.=1%*Начисления</t>
  </si>
  <si>
    <t>К выдаче=Начисления - Налоги + 2000 (Губернаторская надбавка)</t>
  </si>
  <si>
    <t>Зарплата</t>
  </si>
  <si>
    <t>Ведомость успеваемости</t>
  </si>
  <si>
    <t>класса</t>
  </si>
  <si>
    <t xml:space="preserve"> триместр 200     /       уч.год</t>
  </si>
  <si>
    <t>ФИ учащихся \предмет</t>
  </si>
  <si>
    <t>русский язык</t>
  </si>
  <si>
    <t>литература</t>
  </si>
  <si>
    <t>алгебра</t>
  </si>
  <si>
    <t>геометрия</t>
  </si>
  <si>
    <t>физика</t>
  </si>
  <si>
    <t>химия</t>
  </si>
  <si>
    <t>география</t>
  </si>
  <si>
    <t>история</t>
  </si>
  <si>
    <t>средний балл</t>
  </si>
  <si>
    <t>количество"5"</t>
  </si>
  <si>
    <t>количество"4"</t>
  </si>
  <si>
    <t>количество"3"</t>
  </si>
  <si>
    <t>количество"2"</t>
  </si>
  <si>
    <t>количество н/а</t>
  </si>
  <si>
    <t>успеваемость</t>
  </si>
  <si>
    <t>качество</t>
  </si>
  <si>
    <t>СОУ</t>
  </si>
  <si>
    <t>рейтинг</t>
  </si>
  <si>
    <t>Антонов Иван</t>
  </si>
  <si>
    <t>Богданов Станислав</t>
  </si>
  <si>
    <t>Бурова Мария</t>
  </si>
  <si>
    <t>Клуша Дарья</t>
  </si>
  <si>
    <t>Николаев Максим</t>
  </si>
  <si>
    <t>н</t>
  </si>
  <si>
    <t>Количество"5"</t>
  </si>
  <si>
    <t>Количество"4"</t>
  </si>
  <si>
    <t>Количество"3"</t>
  </si>
  <si>
    <t>Количество"2"</t>
  </si>
  <si>
    <t xml:space="preserve"> Инструкция по созданию списка значений</t>
  </si>
  <si>
    <t>1. Выделите ячейку в которой Вы хотите разместить список.(Щелкните по ней мышью).</t>
  </si>
  <si>
    <r>
      <t xml:space="preserve">2. В меню </t>
    </r>
    <r>
      <rPr>
        <b/>
        <i/>
        <sz val="10"/>
        <rFont val="Arial"/>
        <family val="2"/>
      </rPr>
      <t>Данные</t>
    </r>
    <r>
      <rPr>
        <sz val="10"/>
        <rFont val="Arial"/>
      </rPr>
      <t xml:space="preserve"> выберите команду </t>
    </r>
    <r>
      <rPr>
        <b/>
        <i/>
        <sz val="10"/>
        <rFont val="Arial"/>
        <family val="2"/>
      </rPr>
      <t>Проверка</t>
    </r>
    <r>
      <rPr>
        <sz val="10"/>
        <rFont val="Arial"/>
      </rPr>
      <t>.</t>
    </r>
  </si>
  <si>
    <r>
      <t xml:space="preserve">3. В открывшемся диалоговом окне </t>
    </r>
    <r>
      <rPr>
        <b/>
        <i/>
        <sz val="10"/>
        <rFont val="Arial"/>
        <family val="2"/>
      </rPr>
      <t>Проверка вводимых значений</t>
    </r>
    <r>
      <rPr>
        <sz val="10"/>
        <rFont val="Arial"/>
      </rPr>
      <t xml:space="preserve"> выберите вкладку </t>
    </r>
    <r>
      <rPr>
        <b/>
        <i/>
        <sz val="10"/>
        <rFont val="Arial"/>
        <family val="2"/>
      </rPr>
      <t>Параметры</t>
    </r>
    <r>
      <rPr>
        <sz val="10"/>
        <rFont val="Arial"/>
      </rPr>
      <t>.</t>
    </r>
  </si>
  <si>
    <r>
      <t xml:space="preserve">4. Из выпадающего списка </t>
    </r>
    <r>
      <rPr>
        <b/>
        <i/>
        <sz val="10"/>
        <rFont val="Arial"/>
        <family val="2"/>
      </rPr>
      <t>Тип данных</t>
    </r>
    <r>
      <rPr>
        <sz val="10"/>
        <rFont val="Arial"/>
      </rPr>
      <t xml:space="preserve"> выберите </t>
    </r>
    <r>
      <rPr>
        <b/>
        <i/>
        <sz val="10"/>
        <rFont val="Arial"/>
        <family val="2"/>
      </rPr>
      <t>Список</t>
    </r>
    <r>
      <rPr>
        <b/>
        <sz val="10"/>
        <rFont val="Arial"/>
        <family val="2"/>
      </rPr>
      <t>.</t>
    </r>
  </si>
  <si>
    <r>
      <t xml:space="preserve">5.В текстовом поле </t>
    </r>
    <r>
      <rPr>
        <b/>
        <i/>
        <sz val="10"/>
        <rFont val="Arial"/>
        <family val="2"/>
      </rPr>
      <t xml:space="preserve">Источник </t>
    </r>
    <r>
      <rPr>
        <sz val="10"/>
        <rFont val="Arial"/>
      </rPr>
      <t>введите первое значение Вашего списка.</t>
    </r>
  </si>
  <si>
    <r>
      <t>6. Наберите знак "точка с запятой" (;)</t>
    </r>
    <r>
      <rPr>
        <sz val="10"/>
        <rFont val="Arial"/>
      </rPr>
      <t>.</t>
    </r>
  </si>
  <si>
    <t>7.Наберите второе значение списка. Наберите знак "точка с запятой" (;) и т.д.</t>
  </si>
  <si>
    <r>
      <t xml:space="preserve">8.После ввода всех данных щелкните кнопку </t>
    </r>
    <r>
      <rPr>
        <b/>
        <i/>
        <sz val="10"/>
        <rFont val="Arial"/>
        <family val="2"/>
      </rPr>
      <t>ОК</t>
    </r>
    <r>
      <rPr>
        <sz val="10"/>
        <rFont val="Arial"/>
      </rPr>
      <t>.</t>
    </r>
  </si>
  <si>
    <t>Кто дает молоко?</t>
  </si>
  <si>
    <t>Количество правильных ответов:</t>
  </si>
  <si>
    <t>Использование гиперссылок</t>
  </si>
  <si>
    <t>Укажи мышкой правильный ответ:</t>
  </si>
  <si>
    <t>Переходи улицу на:</t>
  </si>
  <si>
    <t>Следующий вопрос</t>
  </si>
  <si>
    <t>Создание меню</t>
  </si>
  <si>
    <t xml:space="preserve">Ошибка </t>
  </si>
  <si>
    <r>
      <rPr>
        <b/>
        <sz val="16"/>
        <color theme="1"/>
        <rFont val="Times New Roman"/>
        <family val="1"/>
        <charset val="204"/>
      </rPr>
      <t>ДИАГНОСТИЧЕСКАЯ КАРТА</t>
    </r>
    <r>
      <rPr>
        <b/>
        <sz val="14"/>
        <color theme="1"/>
        <rFont val="Times New Roman"/>
        <family val="1"/>
        <charset val="204"/>
      </rPr>
      <t xml:space="preserve">
Раздел</t>
    </r>
    <r>
      <rPr>
        <sz val="14"/>
        <color theme="1"/>
        <rFont val="Times New Roman"/>
        <family val="1"/>
        <charset val="204"/>
      </rPr>
      <t xml:space="preserve">: развитие речи                     </t>
    </r>
    <r>
      <rPr>
        <b/>
        <sz val="14"/>
        <color theme="1"/>
        <rFont val="Times New Roman"/>
        <family val="1"/>
        <charset val="204"/>
      </rPr>
      <t xml:space="preserve"> Область</t>
    </r>
    <r>
      <rPr>
        <sz val="14"/>
        <color theme="1"/>
        <rFont val="Times New Roman"/>
        <family val="1"/>
        <charset val="204"/>
      </rPr>
      <t>: формирования словаря</t>
    </r>
  </si>
  <si>
    <t>Фамилия имя ребёнка</t>
  </si>
  <si>
    <t>Существительные,
обозначающие профессии</t>
  </si>
  <si>
    <t>Глаголы, 
характеризующие
 труд людей</t>
  </si>
  <si>
    <t>Название
 детёнышей</t>
  </si>
  <si>
    <t>Существительные
 обобщающего значения</t>
  </si>
  <si>
    <t>НГ</t>
  </si>
  <si>
    <t>КГ</t>
  </si>
  <si>
    <t>Абрамов 
Левсон</t>
  </si>
  <si>
    <t>С</t>
  </si>
  <si>
    <t>В</t>
  </si>
  <si>
    <t>Н</t>
  </si>
  <si>
    <t>Андреев
 Саша</t>
  </si>
  <si>
    <t>Алексеев
 Егор</t>
  </si>
  <si>
    <t>Воронов
Иван</t>
  </si>
  <si>
    <t>Егоров 
Дима</t>
  </si>
  <si>
    <t>Егоров
 Саша</t>
  </si>
  <si>
    <t>Ильина
 Катя</t>
  </si>
  <si>
    <t>Клюев 
Миша</t>
  </si>
  <si>
    <t>Киселёв
 Арсений</t>
  </si>
  <si>
    <t>Постарниченко
 Валера</t>
  </si>
  <si>
    <t>Овчинникова 
Настя</t>
  </si>
  <si>
    <t>Михалевич 
Иван</t>
  </si>
  <si>
    <t>Татарникова 
Мелания</t>
  </si>
  <si>
    <t>Шестаков 
Коля</t>
  </si>
  <si>
    <t>Краснов 
Илья</t>
  </si>
  <si>
    <t>Низкий %</t>
  </si>
  <si>
    <t>Средний %</t>
  </si>
  <si>
    <t>Высокий</t>
  </si>
  <si>
    <t>ИЛИ отдельно посчитать количество</t>
  </si>
  <si>
    <t xml:space="preserve">Низкий </t>
  </si>
  <si>
    <t>Средний</t>
  </si>
  <si>
    <t>В -</t>
  </si>
  <si>
    <t>высокий уровень</t>
  </si>
  <si>
    <t>С -</t>
  </si>
  <si>
    <t>средний уровень</t>
  </si>
  <si>
    <t>Н -</t>
  </si>
  <si>
    <t>низкий уровень</t>
  </si>
  <si>
    <t>Подбор слов с противоположным значением (антонимы)</t>
  </si>
  <si>
    <t>Правильное употребление в речи простых предлогов</t>
  </si>
  <si>
    <t>Коэффициент освоения
 программы на сентябрь 2015г.</t>
  </si>
  <si>
    <t xml:space="preserve">№ 
</t>
  </si>
  <si>
    <t>Коэффициент освоения  программы  на сентябрь 2015г.
Формула для расчета</t>
  </si>
  <si>
    <t>В+С*0,64+Н*0,36/КОЛИЧЕСТВО ДЕТЕЙ</t>
  </si>
  <si>
    <r>
      <rPr>
        <b/>
        <sz val="16"/>
        <color theme="1"/>
        <rFont val="Times New Roman"/>
        <family val="1"/>
        <charset val="204"/>
      </rPr>
      <t>ДИАГНОСТИЧЕСКАЯ КАРТА (начало года)</t>
    </r>
    <r>
      <rPr>
        <b/>
        <sz val="14"/>
        <color theme="1"/>
        <rFont val="Times New Roman"/>
        <family val="1"/>
        <charset val="204"/>
      </rPr>
      <t xml:space="preserve">
Раздел</t>
    </r>
    <r>
      <rPr>
        <sz val="14"/>
        <color theme="1"/>
        <rFont val="Times New Roman"/>
        <family val="1"/>
        <charset val="204"/>
      </rPr>
      <t xml:space="preserve">: развитие речи           </t>
    </r>
    <r>
      <rPr>
        <b/>
        <sz val="14"/>
        <color theme="1"/>
        <rFont val="Times New Roman"/>
        <family val="1"/>
        <charset val="204"/>
      </rPr>
      <t xml:space="preserve"> Область</t>
    </r>
    <r>
      <rPr>
        <sz val="14"/>
        <color theme="1"/>
        <rFont val="Times New Roman"/>
        <family val="1"/>
        <charset val="204"/>
      </rPr>
      <t>: формирования словаря</t>
    </r>
  </si>
  <si>
    <t>№ 
п/п</t>
  </si>
  <si>
    <t>Подбор слов 
с противоположным значением (антонимы)</t>
  </si>
  <si>
    <t>Правильное употребление в речи
 простых предлогов</t>
  </si>
  <si>
    <t xml:space="preserve"> С</t>
  </si>
  <si>
    <t>Коэффициент освоения
 программы 
на сентябрь 2015г.</t>
  </si>
  <si>
    <t>Пограничный</t>
  </si>
  <si>
    <t>В -высокий уровень</t>
  </si>
  <si>
    <t>С - средний уровень</t>
  </si>
  <si>
    <t>Н -низкий уровень</t>
  </si>
  <si>
    <t>ФИ учащегося</t>
  </si>
  <si>
    <t>Задания части А</t>
  </si>
  <si>
    <t>Задания части В</t>
  </si>
  <si>
    <t>Задания части С</t>
  </si>
  <si>
    <t>Всего баллов</t>
  </si>
  <si>
    <t>Оценка</t>
  </si>
  <si>
    <t>Часть А</t>
  </si>
  <si>
    <t>Часть В</t>
  </si>
  <si>
    <t>Часть С</t>
  </si>
  <si>
    <t>Общее</t>
  </si>
  <si>
    <t>max балл</t>
  </si>
  <si>
    <t>Алексеева Анастасия</t>
  </si>
  <si>
    <t>Аминский Дмитрий</t>
  </si>
  <si>
    <t>Андреев Дмитрий</t>
  </si>
  <si>
    <t>Белоусов Иван</t>
  </si>
  <si>
    <t>Васильев Алексей</t>
  </si>
  <si>
    <t>Воропаева Дарья</t>
  </si>
  <si>
    <t>Гладких Артём</t>
  </si>
  <si>
    <t>Зинченко Анастасия</t>
  </si>
  <si>
    <t>Камченко Владислав</t>
  </si>
  <si>
    <t>Катавилова Валерия</t>
  </si>
  <si>
    <t>Кощакова Анастасия</t>
  </si>
  <si>
    <t>Купри Вероника</t>
  </si>
  <si>
    <t>Мальцев Антон</t>
  </si>
  <si>
    <t>Никитин Сергей</t>
  </si>
  <si>
    <t>Пескова Ольга</t>
  </si>
  <si>
    <t>Пиратов Антон</t>
  </si>
  <si>
    <t>Редько Дарья</t>
  </si>
  <si>
    <t>Савицкая Наталья</t>
  </si>
  <si>
    <t>Тимофеева Екатерина</t>
  </si>
  <si>
    <t>Шаяхметова Алина</t>
  </si>
  <si>
    <t>Шонин Роман</t>
  </si>
  <si>
    <t xml:space="preserve">Критерии оценки: </t>
  </si>
  <si>
    <t>19-24</t>
  </si>
  <si>
    <t>Число «5»</t>
  </si>
  <si>
    <t>16-18</t>
  </si>
  <si>
    <t>Число «4»</t>
  </si>
  <si>
    <t>10-15</t>
  </si>
  <si>
    <t>Число «3»</t>
  </si>
  <si>
    <t>3-9</t>
  </si>
  <si>
    <t>Число «2»</t>
  </si>
  <si>
    <t>Качество</t>
  </si>
  <si>
    <t>4+5/кол-во учащихся</t>
  </si>
  <si>
    <t>Успеваемость</t>
  </si>
  <si>
    <t xml:space="preserve">Успеваемость </t>
  </si>
  <si>
    <t>3+4+5/кол-во учащихся</t>
  </si>
  <si>
    <t>2016-2017 год</t>
  </si>
  <si>
    <t>Показатели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</si>
  <si>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</si>
  <si>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</si>
  <si>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</si>
  <si>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</si>
  <si>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</si>
  <si>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начало года</t>
  </si>
  <si>
    <t>конец года</t>
  </si>
  <si>
    <t>Низкий</t>
  </si>
  <si>
    <t>зеленый</t>
  </si>
  <si>
    <t>№
п/п</t>
  </si>
  <si>
    <t>Фамилия, имя,
 отчество</t>
  </si>
  <si>
    <t>Должность</t>
  </si>
  <si>
    <t>Числа месяца</t>
  </si>
  <si>
    <t>Нагрузка
 (ставок)</t>
  </si>
  <si>
    <t>Дни 
работы</t>
  </si>
  <si>
    <t>Часы 
работы</t>
  </si>
  <si>
    <t>Под
работка</t>
  </si>
  <si>
    <t>Ансон Татьяна 
Николаевна</t>
  </si>
  <si>
    <t>Восп.л.г.</t>
  </si>
  <si>
    <t>в</t>
  </si>
  <si>
    <t>б</t>
  </si>
  <si>
    <t>Григорьева Надежда 
Александровна</t>
  </si>
  <si>
    <t>Уч.логопед</t>
  </si>
  <si>
    <t>Захарова Ольга
 Александровна</t>
  </si>
  <si>
    <t>Воспитат.</t>
  </si>
  <si>
    <t>Карнаева Елена 
Александровна</t>
  </si>
  <si>
    <t>за Захарову О.А.</t>
  </si>
  <si>
    <t>Куколина Анна 
Владимировна</t>
  </si>
  <si>
    <t>Психолог</t>
  </si>
  <si>
    <t>Ягодкина Елена
 Васильевна</t>
  </si>
  <si>
    <t>Трубкина Екатерина
 Влдимировна</t>
  </si>
  <si>
    <t>о</t>
  </si>
  <si>
    <t>Фролова  Екатерина 
Александровна</t>
  </si>
  <si>
    <t>Царева Татьяна
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</si>
</sst>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6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.5"/>
      <color theme="1"/>
      <name val="Trebuchet MS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sz val="10"/>
      <name val="Arial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0"/>
      <color indexed="57"/>
      <name val="Arial Cyr"/>
      <charset val="204"/>
    </font>
    <font>
      <sz val="10"/>
      <color indexed="57"/>
      <name val="Arial Cyr"/>
      <charset val="204"/>
    </font>
    <font>
      <b/>
      <sz val="10"/>
      <color indexed="1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color rgb="FF0070C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63" fillId="0" borderId="0"/>
  </cellStyleXfs>
  <cellXfs count="374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1" xfId="0" applyFont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6" borderId="1" xfId="0" applyFont="1" applyFill="1" applyBorder="1"/>
    <xf numFmtId="0" fontId="15" fillId="0" borderId="1" xfId="0" applyFont="1" applyBorder="1"/>
    <xf numFmtId="0" fontId="15" fillId="10" borderId="1" xfId="0" applyFont="1" applyFill="1" applyBorder="1"/>
    <xf numFmtId="0" fontId="15" fillId="6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justify" wrapText="1"/>
    </xf>
    <xf numFmtId="0" fontId="2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/>
    <xf numFmtId="165" fontId="0" fillId="0" borderId="28" xfId="0" applyNumberForma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3" fillId="0" borderId="1" xfId="0" applyFont="1" applyBorder="1" applyAlignment="1">
      <alignment horizontal="center" vertical="center" textRotation="90"/>
    </xf>
    <xf numFmtId="0" fontId="30" fillId="0" borderId="1" xfId="0" applyFont="1" applyBorder="1" applyAlignment="1">
      <alignment horizontal="center" vertical="center" textRotation="90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9" fontId="36" fillId="0" borderId="1" xfId="1" applyFont="1" applyBorder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0" fillId="0" borderId="0" xfId="0" applyAlignment="1"/>
    <xf numFmtId="0" fontId="37" fillId="0" borderId="1" xfId="0" applyFont="1" applyBorder="1" applyAlignment="1">
      <alignment horizontal="center" vertical="center"/>
    </xf>
    <xf numFmtId="0" fontId="38" fillId="0" borderId="0" xfId="3"/>
    <xf numFmtId="0" fontId="38" fillId="14" borderId="0" xfId="3" applyFont="1" applyFill="1" applyBorder="1" applyAlignment="1"/>
    <xf numFmtId="0" fontId="43" fillId="0" borderId="0" xfId="3" applyFont="1"/>
    <xf numFmtId="0" fontId="38" fillId="0" borderId="0" xfId="3" applyFont="1" applyAlignment="1"/>
    <xf numFmtId="0" fontId="36" fillId="0" borderId="0" xfId="0" applyFont="1"/>
    <xf numFmtId="0" fontId="46" fillId="18" borderId="0" xfId="0" applyFont="1" applyFill="1" applyAlignment="1">
      <alignment horizontal="center" vertical="center"/>
    </xf>
    <xf numFmtId="0" fontId="29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19" borderId="32" xfId="0" applyFont="1" applyFill="1" applyBorder="1" applyAlignment="1">
      <alignment horizontal="center" vertical="center" wrapText="1"/>
    </xf>
    <xf numFmtId="0" fontId="53" fillId="19" borderId="33" xfId="0" applyFont="1" applyFill="1" applyBorder="1" applyAlignment="1">
      <alignment horizontal="center" vertical="center" wrapText="1"/>
    </xf>
    <xf numFmtId="0" fontId="53" fillId="20" borderId="36" xfId="0" applyFont="1" applyFill="1" applyBorder="1" applyAlignment="1">
      <alignment horizontal="center" vertical="center"/>
    </xf>
    <xf numFmtId="0" fontId="53" fillId="21" borderId="36" xfId="0" applyFont="1" applyFill="1" applyBorder="1" applyAlignment="1">
      <alignment horizontal="center" vertical="center"/>
    </xf>
    <xf numFmtId="0" fontId="53" fillId="21" borderId="37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 wrapText="1"/>
    </xf>
    <xf numFmtId="0" fontId="53" fillId="20" borderId="33" xfId="0" applyFont="1" applyFill="1" applyBorder="1" applyAlignment="1">
      <alignment horizontal="center" vertical="center"/>
    </xf>
    <xf numFmtId="0" fontId="53" fillId="21" borderId="33" xfId="0" applyFont="1" applyFill="1" applyBorder="1" applyAlignment="1">
      <alignment horizontal="center" vertical="center"/>
    </xf>
    <xf numFmtId="0" fontId="53" fillId="20" borderId="39" xfId="0" applyFont="1" applyFill="1" applyBorder="1" applyAlignment="1">
      <alignment horizontal="center" vertical="center"/>
    </xf>
    <xf numFmtId="0" fontId="53" fillId="21" borderId="39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 wrapText="1"/>
    </xf>
    <xf numFmtId="0" fontId="53" fillId="21" borderId="42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wrapText="1"/>
    </xf>
    <xf numFmtId="0" fontId="53" fillId="20" borderId="43" xfId="0" applyFont="1" applyFill="1" applyBorder="1" applyAlignment="1">
      <alignment horizontal="center" vertical="center"/>
    </xf>
    <xf numFmtId="0" fontId="53" fillId="21" borderId="43" xfId="0" applyFont="1" applyFill="1" applyBorder="1" applyAlignment="1">
      <alignment horizontal="center" vertical="center"/>
    </xf>
    <xf numFmtId="0" fontId="53" fillId="0" borderId="41" xfId="0" applyFont="1" applyBorder="1" applyAlignment="1">
      <alignment vertical="center" wrapText="1"/>
    </xf>
    <xf numFmtId="0" fontId="53" fillId="0" borderId="44" xfId="0" applyFont="1" applyBorder="1" applyAlignment="1">
      <alignment horizontal="left" vertical="center" wrapText="1"/>
    </xf>
    <xf numFmtId="9" fontId="54" fillId="22" borderId="33" xfId="1" applyFont="1" applyFill="1" applyBorder="1" applyAlignment="1">
      <alignment horizontal="center" vertical="center"/>
    </xf>
    <xf numFmtId="9" fontId="54" fillId="24" borderId="36" xfId="1" applyFont="1" applyFill="1" applyBorder="1" applyAlignment="1">
      <alignment horizontal="center" vertical="center"/>
    </xf>
    <xf numFmtId="9" fontId="54" fillId="25" borderId="53" xfId="1" applyFont="1" applyFill="1" applyBorder="1" applyAlignment="1">
      <alignment horizontal="center" vertical="center"/>
    </xf>
    <xf numFmtId="0" fontId="56" fillId="22" borderId="1" xfId="0" applyFont="1" applyFill="1" applyBorder="1" applyAlignment="1">
      <alignment horizontal="center" vertical="center"/>
    </xf>
    <xf numFmtId="0" fontId="56" fillId="23" borderId="1" xfId="0" applyFont="1" applyFill="1" applyBorder="1" applyAlignment="1">
      <alignment horizontal="center" vertical="center"/>
    </xf>
    <xf numFmtId="0" fontId="56" fillId="24" borderId="1" xfId="0" applyFont="1" applyFill="1" applyBorder="1" applyAlignment="1">
      <alignment horizontal="center" vertical="center"/>
    </xf>
    <xf numFmtId="9" fontId="56" fillId="25" borderId="1" xfId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3" fillId="2" borderId="33" xfId="0" applyFont="1" applyFill="1" applyBorder="1" applyAlignment="1">
      <alignment horizontal="center" vertical="center" textRotation="90" wrapText="1"/>
    </xf>
    <xf numFmtId="0" fontId="53" fillId="20" borderId="33" xfId="0" applyFont="1" applyFill="1" applyBorder="1" applyAlignment="1">
      <alignment horizontal="center" vertical="center" textRotation="90"/>
    </xf>
    <xf numFmtId="0" fontId="53" fillId="0" borderId="41" xfId="0" applyFont="1" applyBorder="1" applyAlignment="1">
      <alignment horizontal="center" vertical="center"/>
    </xf>
    <xf numFmtId="0" fontId="53" fillId="0" borderId="39" xfId="0" applyFont="1" applyBorder="1" applyAlignment="1">
      <alignment horizontal="left" vertical="center" wrapText="1"/>
    </xf>
    <xf numFmtId="0" fontId="53" fillId="10" borderId="39" xfId="0" applyFont="1" applyFill="1" applyBorder="1" applyAlignment="1">
      <alignment horizontal="center" vertical="center"/>
    </xf>
    <xf numFmtId="0" fontId="60" fillId="20" borderId="39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left" wrapText="1"/>
    </xf>
    <xf numFmtId="0" fontId="53" fillId="0" borderId="39" xfId="0" applyFont="1" applyBorder="1" applyAlignment="1">
      <alignment vertical="center" wrapText="1"/>
    </xf>
    <xf numFmtId="9" fontId="53" fillId="22" borderId="39" xfId="1" applyFont="1" applyFill="1" applyBorder="1" applyAlignment="1">
      <alignment horizontal="center" vertical="center"/>
    </xf>
    <xf numFmtId="9" fontId="53" fillId="26" borderId="39" xfId="1" applyFont="1" applyFill="1" applyBorder="1" applyAlignment="1">
      <alignment horizontal="center" vertical="center"/>
    </xf>
    <xf numFmtId="9" fontId="53" fillId="23" borderId="39" xfId="1" applyFont="1" applyFill="1" applyBorder="1" applyAlignment="1">
      <alignment horizontal="center" vertical="center"/>
    </xf>
    <xf numFmtId="9" fontId="53" fillId="24" borderId="39" xfId="1" applyFont="1" applyFill="1" applyBorder="1" applyAlignment="1">
      <alignment horizontal="center" vertical="center"/>
    </xf>
    <xf numFmtId="9" fontId="53" fillId="25" borderId="36" xfId="1" applyFont="1" applyFill="1" applyBorder="1" applyAlignment="1">
      <alignment horizontal="center" vertical="center"/>
    </xf>
    <xf numFmtId="9" fontId="53" fillId="26" borderId="36" xfId="1" applyFont="1" applyFill="1" applyBorder="1" applyAlignment="1">
      <alignment horizontal="center" vertical="center"/>
    </xf>
    <xf numFmtId="0" fontId="55" fillId="0" borderId="0" xfId="0" applyFont="1"/>
    <xf numFmtId="0" fontId="53" fillId="0" borderId="3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9" fontId="53" fillId="0" borderId="36" xfId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1" fillId="26" borderId="5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0" fillId="0" borderId="19" xfId="0" applyBorder="1"/>
    <xf numFmtId="0" fontId="62" fillId="0" borderId="1" xfId="0" applyFont="1" applyBorder="1"/>
    <xf numFmtId="0" fontId="61" fillId="0" borderId="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2" fillId="0" borderId="22" xfId="0" applyFont="1" applyBorder="1"/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2" fillId="0" borderId="5" xfId="0" applyFont="1" applyFill="1" applyBorder="1"/>
    <xf numFmtId="0" fontId="61" fillId="0" borderId="1" xfId="0" applyFon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0" xfId="0" applyNumberFormat="1"/>
    <xf numFmtId="9" fontId="0" fillId="0" borderId="0" xfId="1" applyFont="1"/>
    <xf numFmtId="0" fontId="1" fillId="0" borderId="1" xfId="4" applyFont="1" applyBorder="1" applyAlignment="1">
      <alignment wrapText="1"/>
    </xf>
    <xf numFmtId="0" fontId="63" fillId="0" borderId="1" xfId="4" applyBorder="1" applyAlignment="1">
      <alignment wrapText="1"/>
    </xf>
    <xf numFmtId="0" fontId="63" fillId="0" borderId="0" xfId="4" applyBorder="1"/>
    <xf numFmtId="0" fontId="63" fillId="0" borderId="1" xfId="4" applyBorder="1" applyAlignment="1">
      <alignment horizontal="center" vertical="center"/>
    </xf>
    <xf numFmtId="0" fontId="64" fillId="28" borderId="1" xfId="4" applyFont="1" applyFill="1" applyBorder="1" applyAlignment="1">
      <alignment horizontal="center" vertical="center"/>
    </xf>
    <xf numFmtId="0" fontId="63" fillId="0" borderId="0" xfId="4" applyBorder="1" applyAlignment="1">
      <alignment horizontal="center" vertical="center"/>
    </xf>
    <xf numFmtId="0" fontId="63" fillId="0" borderId="6" xfId="4" applyBorder="1"/>
    <xf numFmtId="0" fontId="63" fillId="0" borderId="6" xfId="4" applyBorder="1" applyAlignment="1">
      <alignment horizontal="center" vertical="center"/>
    </xf>
    <xf numFmtId="0" fontId="64" fillId="28" borderId="6" xfId="4" applyFont="1" applyFill="1" applyBorder="1" applyAlignment="1">
      <alignment horizontal="center" vertical="center"/>
    </xf>
    <xf numFmtId="0" fontId="63" fillId="0" borderId="0" xfId="4" applyAlignment="1">
      <alignment horizontal="center" vertical="center"/>
    </xf>
    <xf numFmtId="0" fontId="63" fillId="0" borderId="0" xfId="4"/>
    <xf numFmtId="0" fontId="63" fillId="0" borderId="22" xfId="4" applyBorder="1"/>
    <xf numFmtId="0" fontId="63" fillId="0" borderId="22" xfId="4" applyBorder="1" applyAlignment="1">
      <alignment horizontal="center" vertical="center"/>
    </xf>
    <xf numFmtId="0" fontId="64" fillId="28" borderId="22" xfId="4" applyFont="1" applyFill="1" applyBorder="1" applyAlignment="1">
      <alignment horizontal="center" vertical="center"/>
    </xf>
    <xf numFmtId="0" fontId="65" fillId="0" borderId="14" xfId="4" applyFont="1" applyBorder="1"/>
    <xf numFmtId="0" fontId="63" fillId="0" borderId="14" xfId="4" applyBorder="1" applyAlignment="1">
      <alignment horizontal="center" vertical="center"/>
    </xf>
    <xf numFmtId="0" fontId="64" fillId="28" borderId="14" xfId="4" applyFont="1" applyFill="1" applyBorder="1" applyAlignment="1">
      <alignment horizontal="center" vertical="center"/>
    </xf>
    <xf numFmtId="0" fontId="63" fillId="0" borderId="30" xfId="4" applyBorder="1"/>
    <xf numFmtId="0" fontId="63" fillId="0" borderId="14" xfId="4" applyBorder="1"/>
    <xf numFmtId="0" fontId="65" fillId="0" borderId="14" xfId="4" applyFont="1" applyBorder="1" applyAlignment="1">
      <alignment horizontal="center" vertical="center"/>
    </xf>
    <xf numFmtId="0" fontId="10" fillId="0" borderId="22" xfId="4" applyFont="1" applyBorder="1"/>
    <xf numFmtId="0" fontId="65" fillId="0" borderId="5" xfId="4" applyFont="1" applyBorder="1"/>
    <xf numFmtId="0" fontId="63" fillId="0" borderId="5" xfId="4" applyBorder="1" applyAlignment="1">
      <alignment horizontal="center" vertical="center"/>
    </xf>
    <xf numFmtId="0" fontId="64" fillId="28" borderId="5" xfId="4" applyFont="1" applyFill="1" applyBorder="1" applyAlignment="1">
      <alignment horizontal="center" vertical="center"/>
    </xf>
    <xf numFmtId="0" fontId="64" fillId="28" borderId="4" xfId="4" applyFont="1" applyFill="1" applyBorder="1" applyAlignment="1">
      <alignment horizontal="center" vertical="center"/>
    </xf>
    <xf numFmtId="0" fontId="64" fillId="28" borderId="56" xfId="4" applyFont="1" applyFill="1" applyBorder="1" applyAlignment="1">
      <alignment horizontal="center" vertical="center"/>
    </xf>
    <xf numFmtId="0" fontId="63" fillId="0" borderId="56" xfId="4" applyBorder="1" applyAlignment="1">
      <alignment horizontal="center" vertical="center"/>
    </xf>
    <xf numFmtId="0" fontId="63" fillId="0" borderId="1" xfId="4" applyBorder="1"/>
    <xf numFmtId="0" fontId="64" fillId="28" borderId="55" xfId="4" applyFont="1" applyFill="1" applyBorder="1" applyAlignment="1">
      <alignment horizontal="center" vertical="center"/>
    </xf>
    <xf numFmtId="0" fontId="63" fillId="0" borderId="55" xfId="4" applyBorder="1" applyAlignment="1">
      <alignment horizontal="center" vertical="center"/>
    </xf>
    <xf numFmtId="0" fontId="63" fillId="0" borderId="1" xfId="4" applyBorder="1" applyAlignment="1">
      <alignment horizontal="left" vertical="top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23" borderId="41" xfId="0" applyFont="1" applyFill="1" applyBorder="1" applyAlignment="1">
      <alignment horizontal="center" vertical="center"/>
    </xf>
    <xf numFmtId="0" fontId="53" fillId="23" borderId="39" xfId="0" applyFont="1" applyFill="1" applyBorder="1" applyAlignment="1">
      <alignment horizontal="center" vertical="center"/>
    </xf>
    <xf numFmtId="0" fontId="53" fillId="24" borderId="41" xfId="0" applyFont="1" applyFill="1" applyBorder="1" applyAlignment="1">
      <alignment horizontal="center" vertical="center"/>
    </xf>
    <xf numFmtId="0" fontId="53" fillId="24" borderId="39" xfId="0" applyFont="1" applyFill="1" applyBorder="1" applyAlignment="1">
      <alignment horizontal="center" vertical="center"/>
    </xf>
    <xf numFmtId="0" fontId="53" fillId="27" borderId="47" xfId="0" applyFont="1" applyFill="1" applyBorder="1" applyAlignment="1">
      <alignment horizontal="center" vertical="center"/>
    </xf>
    <xf numFmtId="0" fontId="53" fillId="27" borderId="48" xfId="0" applyFont="1" applyFill="1" applyBorder="1" applyAlignment="1">
      <alignment horizontal="center" vertical="center"/>
    </xf>
    <xf numFmtId="0" fontId="53" fillId="25" borderId="35" xfId="0" applyFont="1" applyFill="1" applyBorder="1" applyAlignment="1">
      <alignment horizontal="center" vertical="center" wrapText="1"/>
    </xf>
    <xf numFmtId="0" fontId="53" fillId="25" borderId="3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3" fillId="22" borderId="41" xfId="0" applyFont="1" applyFill="1" applyBorder="1" applyAlignment="1">
      <alignment horizontal="center" vertical="center"/>
    </xf>
    <xf numFmtId="0" fontId="53" fillId="22" borderId="39" xfId="0" applyFont="1" applyFill="1" applyBorder="1" applyAlignment="1">
      <alignment horizontal="center" vertical="center"/>
    </xf>
    <xf numFmtId="0" fontId="53" fillId="22" borderId="32" xfId="0" applyFont="1" applyFill="1" applyBorder="1" applyAlignment="1">
      <alignment horizontal="center" vertical="center"/>
    </xf>
    <xf numFmtId="0" fontId="53" fillId="22" borderId="33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0" fillId="23" borderId="1" xfId="0" applyFont="1" applyFill="1" applyBorder="1" applyAlignment="1">
      <alignment horizontal="center" vertical="center"/>
    </xf>
    <xf numFmtId="0" fontId="50" fillId="24" borderId="1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 wrapText="1"/>
    </xf>
    <xf numFmtId="0" fontId="53" fillId="25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0" fillId="22" borderId="1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3" fillId="19" borderId="32" xfId="0" applyFont="1" applyFill="1" applyBorder="1" applyAlignment="1">
      <alignment horizontal="center" vertical="center" wrapText="1"/>
    </xf>
    <xf numFmtId="0" fontId="53" fillId="19" borderId="35" xfId="0" applyFont="1" applyFill="1" applyBorder="1" applyAlignment="1">
      <alignment horizontal="center" vertical="center"/>
    </xf>
    <xf numFmtId="0" fontId="53" fillId="19" borderId="33" xfId="0" applyFont="1" applyFill="1" applyBorder="1" applyAlignment="1">
      <alignment horizontal="center" vertical="center" wrapText="1"/>
    </xf>
    <xf numFmtId="0" fontId="53" fillId="19" borderId="36" xfId="0" applyFont="1" applyFill="1" applyBorder="1" applyAlignment="1">
      <alignment horizontal="center" vertical="center"/>
    </xf>
    <xf numFmtId="0" fontId="53" fillId="2" borderId="33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33" xfId="0" applyFont="1" applyFill="1" applyBorder="1" applyAlignment="1">
      <alignment horizontal="center"/>
    </xf>
    <xf numFmtId="0" fontId="53" fillId="2" borderId="34" xfId="0" applyFont="1" applyFill="1" applyBorder="1" applyAlignment="1">
      <alignment horizontal="center" vertical="center"/>
    </xf>
    <xf numFmtId="0" fontId="50" fillId="22" borderId="45" xfId="0" applyFont="1" applyFill="1" applyBorder="1" applyAlignment="1">
      <alignment horizontal="center" vertical="center"/>
    </xf>
    <xf numFmtId="0" fontId="50" fillId="22" borderId="46" xfId="0" applyFont="1" applyFill="1" applyBorder="1" applyAlignment="1">
      <alignment horizontal="center" vertical="center"/>
    </xf>
    <xf numFmtId="0" fontId="50" fillId="23" borderId="47" xfId="0" applyFont="1" applyFill="1" applyBorder="1" applyAlignment="1">
      <alignment horizontal="center" vertical="center"/>
    </xf>
    <xf numFmtId="0" fontId="50" fillId="23" borderId="48" xfId="0" applyFont="1" applyFill="1" applyBorder="1" applyAlignment="1">
      <alignment horizontal="center" vertical="center"/>
    </xf>
    <xf numFmtId="0" fontId="50" fillId="24" borderId="49" xfId="0" applyFont="1" applyFill="1" applyBorder="1" applyAlignment="1">
      <alignment horizontal="center" vertical="center"/>
    </xf>
    <xf numFmtId="0" fontId="50" fillId="24" borderId="50" xfId="0" applyFont="1" applyFill="1" applyBorder="1" applyAlignment="1">
      <alignment horizontal="center" vertical="center"/>
    </xf>
    <xf numFmtId="0" fontId="53" fillId="25" borderId="51" xfId="0" applyFont="1" applyFill="1" applyBorder="1" applyAlignment="1">
      <alignment horizontal="center" vertical="center" wrapText="1"/>
    </xf>
    <xf numFmtId="0" fontId="53" fillId="25" borderId="52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63" fillId="0" borderId="56" xfId="4" applyBorder="1" applyAlignment="1">
      <alignment vertical="top"/>
    </xf>
    <xf numFmtId="0" fontId="63" fillId="0" borderId="5" xfId="4" applyBorder="1" applyAlignment="1">
      <alignment vertical="top"/>
    </xf>
    <xf numFmtId="0" fontId="63" fillId="0" borderId="55" xfId="4" applyBorder="1" applyAlignment="1">
      <alignment vertical="top"/>
    </xf>
    <xf numFmtId="0" fontId="63" fillId="0" borderId="56" xfId="4" applyBorder="1" applyAlignment="1">
      <alignment horizontal="left" wrapText="1"/>
    </xf>
    <xf numFmtId="0" fontId="63" fillId="0" borderId="5" xfId="4" applyBorder="1" applyAlignment="1">
      <alignment horizontal="left"/>
    </xf>
    <xf numFmtId="0" fontId="63" fillId="0" borderId="55" xfId="4" applyBorder="1" applyAlignment="1">
      <alignment horizontal="left"/>
    </xf>
    <xf numFmtId="0" fontId="63" fillId="0" borderId="56" xfId="4" applyBorder="1" applyAlignment="1">
      <alignment wrapText="1"/>
    </xf>
    <xf numFmtId="0" fontId="63" fillId="0" borderId="55" xfId="4" applyBorder="1" applyAlignment="1">
      <alignment wrapText="1"/>
    </xf>
    <xf numFmtId="0" fontId="63" fillId="0" borderId="55" xfId="4" applyBorder="1"/>
    <xf numFmtId="0" fontId="63" fillId="0" borderId="56" xfId="4" applyBorder="1" applyAlignment="1">
      <alignment horizontal="left" vertical="center" wrapText="1"/>
    </xf>
    <xf numFmtId="0" fontId="63" fillId="0" borderId="5" xfId="4" applyBorder="1" applyAlignment="1">
      <alignment horizontal="left" vertical="center" wrapText="1"/>
    </xf>
    <xf numFmtId="0" fontId="63" fillId="0" borderId="55" xfId="4" applyBorder="1" applyAlignment="1">
      <alignment horizontal="left" vertical="center" wrapText="1"/>
    </xf>
    <xf numFmtId="0" fontId="63" fillId="0" borderId="5" xfId="4" applyBorder="1" applyAlignment="1">
      <alignment wrapText="1"/>
    </xf>
    <xf numFmtId="0" fontId="63" fillId="0" borderId="56" xfId="4" applyBorder="1" applyAlignment="1">
      <alignment vertical="top" wrapText="1"/>
    </xf>
    <xf numFmtId="0" fontId="63" fillId="0" borderId="1" xfId="4" applyBorder="1" applyAlignment="1">
      <alignment wrapText="1"/>
    </xf>
    <xf numFmtId="0" fontId="3" fillId="0" borderId="1" xfId="4" applyFont="1" applyBorder="1" applyAlignment="1">
      <alignment textRotation="135"/>
    </xf>
    <xf numFmtId="0" fontId="63" fillId="0" borderId="1" xfId="4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distributed" wrapText="1"/>
    </xf>
    <xf numFmtId="0" fontId="22" fillId="0" borderId="1" xfId="0" applyFont="1" applyFill="1" applyBorder="1" applyAlignment="1">
      <alignment horizontal="left" vertical="distributed" wrapText="1"/>
    </xf>
    <xf numFmtId="0" fontId="22" fillId="0" borderId="1" xfId="0" applyFont="1" applyFill="1" applyBorder="1" applyAlignment="1">
      <alignment horizontal="left" vertical="distributed" wrapText="1" readingOrder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6" borderId="54" xfId="0" applyFill="1" applyBorder="1" applyAlignment="1">
      <alignment horizontal="right"/>
    </xf>
    <xf numFmtId="0" fontId="0" fillId="26" borderId="3" xfId="0" applyFill="1" applyBorder="1" applyAlignment="1">
      <alignment horizontal="right"/>
    </xf>
    <xf numFmtId="0" fontId="62" fillId="0" borderId="0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15" borderId="0" xfId="3" applyFont="1" applyFill="1" applyAlignment="1">
      <alignment horizontal="center" vertical="center"/>
    </xf>
    <xf numFmtId="0" fontId="42" fillId="16" borderId="0" xfId="3" applyFont="1" applyFill="1" applyAlignment="1">
      <alignment horizontal="center" vertical="center" wrapText="1"/>
    </xf>
    <xf numFmtId="0" fontId="29" fillId="17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15" borderId="0" xfId="0" applyFont="1" applyFill="1" applyAlignment="1">
      <alignment horizontal="center" vertical="center"/>
    </xf>
    <xf numFmtId="0" fontId="48" fillId="15" borderId="0" xfId="0" applyFont="1" applyFill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[1]Родители!$B$6:$B$9</c:f>
              <c:strCache>
                <c:ptCount val="4"/>
                <c:pt idx="0">
                  <c:v>менее года</c:v>
                </c:pt>
                <c:pt idx="1">
                  <c:v>от 1 до 2 лет</c:v>
                </c:pt>
                <c:pt idx="2">
                  <c:v>от 2 до 3 лет</c:v>
                </c:pt>
                <c:pt idx="3">
                  <c:v>более 3 лет</c:v>
                </c:pt>
              </c:strCache>
            </c:strRef>
          </c:cat>
          <c:val>
            <c:numRef>
              <c:f>[1]Родители!$C$6:$C$9</c:f>
              <c:numCache>
                <c:formatCode>General</c:formatCode>
                <c:ptCount val="4"/>
                <c:pt idx="0">
                  <c:v>15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62728"/>
        <c:axId val="306863512"/>
      </c:barChart>
      <c:catAx>
        <c:axId val="30686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863512"/>
        <c:crosses val="autoZero"/>
        <c:auto val="1"/>
        <c:lblAlgn val="ctr"/>
        <c:lblOffset val="100"/>
        <c:noMultiLvlLbl val="0"/>
      </c:catAx>
      <c:valAx>
        <c:axId val="306863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6862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[1]Родители!$B$91:$B$94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[1]Родители!$C$91:$C$94</c:f>
              <c:numCache>
                <c:formatCode>General</c:formatCode>
                <c:ptCount val="4"/>
                <c:pt idx="0">
                  <c:v>21</c:v>
                </c:pt>
                <c:pt idx="1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62688"/>
        <c:axId val="308231664"/>
      </c:barChart>
      <c:catAx>
        <c:axId val="3083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1664"/>
        <c:crosses val="autoZero"/>
        <c:auto val="1"/>
        <c:lblAlgn val="ctr"/>
        <c:lblOffset val="100"/>
        <c:noMultiLvlLbl val="0"/>
      </c:catAx>
      <c:valAx>
        <c:axId val="308231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6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[1]Родители!$B$98:$B$101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[1]Родители!$C$98:$C$101</c:f>
              <c:numCache>
                <c:formatCode>General</c:formatCode>
                <c:ptCount val="4"/>
                <c:pt idx="0">
                  <c:v>25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28528"/>
        <c:axId val="308228136"/>
      </c:barChart>
      <c:catAx>
        <c:axId val="30822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28136"/>
        <c:crosses val="autoZero"/>
        <c:auto val="1"/>
        <c:lblAlgn val="ctr"/>
        <c:lblOffset val="100"/>
        <c:noMultiLvlLbl val="0"/>
      </c:catAx>
      <c:valAx>
        <c:axId val="308228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2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[1]Родители!$B$104:$B$107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[1]Родители!$C$104:$C$107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30880"/>
        <c:axId val="308232056"/>
      </c:barChart>
      <c:catAx>
        <c:axId val="30823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2056"/>
        <c:crosses val="autoZero"/>
        <c:auto val="1"/>
        <c:lblAlgn val="ctr"/>
        <c:lblOffset val="100"/>
        <c:noMultiLvlLbl val="0"/>
      </c:catAx>
      <c:valAx>
        <c:axId val="308232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3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[1]Родители!$B$110:$B$113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[1]Родители!$C$110:$C$113</c:f>
              <c:numCache>
                <c:formatCode>General</c:formatCode>
                <c:ptCount val="4"/>
                <c:pt idx="0">
                  <c:v>14</c:v>
                </c:pt>
                <c:pt idx="1">
                  <c:v>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32840"/>
        <c:axId val="308232448"/>
      </c:barChart>
      <c:catAx>
        <c:axId val="308232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2448"/>
        <c:crosses val="autoZero"/>
        <c:auto val="1"/>
        <c:lblAlgn val="ctr"/>
        <c:lblOffset val="100"/>
        <c:noMultiLvlLbl val="0"/>
      </c:catAx>
      <c:valAx>
        <c:axId val="308232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32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[1]Родители!$B$116:$B$119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[1]Родители!$C$116:$C$119</c:f>
              <c:numCache>
                <c:formatCode>General</c:formatCode>
                <c:ptCount val="4"/>
                <c:pt idx="0">
                  <c:v>20</c:v>
                </c:pt>
                <c:pt idx="1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33624"/>
        <c:axId val="308234016"/>
      </c:barChart>
      <c:catAx>
        <c:axId val="30823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4016"/>
        <c:crosses val="autoZero"/>
        <c:auto val="1"/>
        <c:lblAlgn val="ctr"/>
        <c:lblOffset val="100"/>
        <c:noMultiLvlLbl val="0"/>
      </c:catAx>
      <c:valAx>
        <c:axId val="308234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3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[1]Родители!$B$122:$B$125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 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[1]Родители!$C$122:$C$125</c:f>
              <c:numCache>
                <c:formatCode>General</c:formatCode>
                <c:ptCount val="4"/>
                <c:pt idx="0">
                  <c:v>21</c:v>
                </c:pt>
                <c:pt idx="1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29312"/>
        <c:axId val="308234800"/>
      </c:barChart>
      <c:catAx>
        <c:axId val="30822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4800"/>
        <c:crosses val="autoZero"/>
        <c:auto val="1"/>
        <c:lblAlgn val="ctr"/>
        <c:lblOffset val="100"/>
        <c:noMultiLvlLbl val="0"/>
      </c:catAx>
      <c:valAx>
        <c:axId val="308234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2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[1]Родители!$B$129:$B$132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[1]Родители!$C$129:$C$132</c:f>
              <c:numCache>
                <c:formatCode>General</c:formatCode>
                <c:ptCount val="4"/>
                <c:pt idx="0">
                  <c:v>23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28920"/>
        <c:axId val="308231272"/>
      </c:barChart>
      <c:catAx>
        <c:axId val="308228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31272"/>
        <c:crosses val="autoZero"/>
        <c:auto val="1"/>
        <c:lblAlgn val="ctr"/>
        <c:lblOffset val="100"/>
        <c:noMultiLvlLbl val="0"/>
      </c:catAx>
      <c:valAx>
        <c:axId val="308231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28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72666723111227"/>
          <c:y val="4.3715840154610754E-2"/>
          <c:w val="0.71741286371461632"/>
          <c:h val="0.42761914835159676"/>
        </c:manualLayout>
      </c:layout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[1]Родители!$B$136:$B$145</c:f>
              <c:strCache>
                <c:ptCount val="10"/>
                <c:pt idx="0">
                  <c:v>а) Развитие способностей каждого ребенка</c:v>
                </c:pt>
                <c:pt idx="1">
                  <c:v>б) Сопровождение и поддержка одаренности детей</c:v>
                </c:pt>
                <c:pt idx="2">
                  <c:v>в) Воспитательная работа с детьми</c:v>
                </c:pt>
                <c:pt idx="3">
                  <c:v>г) Психолого-педагогическое сопровождение детей, имеющих проблемы</c:v>
                </c:pt>
                <c:pt idx="4">
                  <c:v>д) Взаимодействие с другими ОУ</c:v>
                </c:pt>
                <c:pt idx="5">
                  <c:v>е) Формирование успешности, поддержка достижений</c:v>
                </c:pt>
                <c:pt idx="6">
                  <c:v>ж) Разрешение конфликтных ситуаций</c:v>
                </c:pt>
                <c:pt idx="7">
                  <c:v>э) Социализация детей и подростков</c:v>
                </c:pt>
                <c:pt idx="8">
                  <c:v>и) Наличие выбора образовательных услуг</c:v>
                </c:pt>
                <c:pt idx="9">
                  <c:v>к) Затрудняюсь ответить</c:v>
                </c:pt>
              </c:strCache>
            </c:strRef>
          </c:cat>
          <c:val>
            <c:numRef>
              <c:f>[1]Родители!$C$136:$C$145</c:f>
              <c:numCache>
                <c:formatCode>General</c:formatCode>
                <c:ptCount val="10"/>
                <c:pt idx="0">
                  <c:v>16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0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06112"/>
        <c:axId val="308701408"/>
      </c:barChart>
      <c:catAx>
        <c:axId val="30870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701408"/>
        <c:crosses val="autoZero"/>
        <c:auto val="1"/>
        <c:lblAlgn val="ctr"/>
        <c:lblOffset val="100"/>
        <c:noMultiLvlLbl val="0"/>
      </c:catAx>
      <c:valAx>
        <c:axId val="30870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0.17047523090944502"/>
          <c:w val="0.83703703703703702"/>
          <c:h val="0.718152412150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Результативность!$B$3</c:f>
              <c:strCache>
                <c:ptCount val="1"/>
                <c:pt idx="0">
                  <c:v>начало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Результативность!$B$4:$B$6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Результативность!$C$3</c:f>
              <c:strCache>
                <c:ptCount val="1"/>
                <c:pt idx="0">
                  <c:v>конец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Результативность!$C$4:$C$6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701016"/>
        <c:axId val="308706896"/>
      </c:barChart>
      <c:catAx>
        <c:axId val="30870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308706896"/>
        <c:crosses val="autoZero"/>
        <c:auto val="1"/>
        <c:lblAlgn val="ctr"/>
        <c:lblOffset val="100"/>
        <c:noMultiLvlLbl val="0"/>
      </c:catAx>
      <c:valAx>
        <c:axId val="308706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10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0.17047523090944502"/>
          <c:w val="0.83703703703703702"/>
          <c:h val="0.718152412150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Результативность!$D$3</c:f>
              <c:strCache>
                <c:ptCount val="1"/>
                <c:pt idx="0">
                  <c:v>начало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Результативность!$D$4:$D$6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Результативность!$E$3</c:f>
              <c:strCache>
                <c:ptCount val="1"/>
                <c:pt idx="0">
                  <c:v>конец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Результативность!$E$4:$E$6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707680"/>
        <c:axId val="308702192"/>
      </c:barChart>
      <c:catAx>
        <c:axId val="30870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308702192"/>
        <c:crosses val="autoZero"/>
        <c:auto val="1"/>
        <c:lblAlgn val="ctr"/>
        <c:lblOffset val="100"/>
        <c:noMultiLvlLbl val="0"/>
      </c:catAx>
      <c:valAx>
        <c:axId val="308702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76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rgbClr val="B84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[1]Родители!$B$16:$B$27</c:f>
              <c:strCache>
                <c:ptCount val="12"/>
                <c:pt idx="0">
                  <c:v>а) Интересные направления деятельности, занятия</c:v>
                </c:pt>
                <c:pt idx="1">
                  <c:v>б) Возможность обеспечить занятость ребенка</c:v>
                </c:pt>
                <c:pt idx="2">
                  <c:v>в) Подготовить ребенка к выбору профессии</c:v>
                </c:pt>
                <c:pt idx="3">
                  <c:v>г) Укрепить и развить здоровье ребенка</c:v>
                </c:pt>
                <c:pt idx="4">
                  <c:v>д) Обеспечить максимальное развитие способностей ребенка</c:v>
                </c:pt>
                <c:pt idx="5">
                  <c:v>е) Удобное местоположение</c:v>
                </c:pt>
                <c:pt idx="6">
                  <c:v>ж) Хорошая материальная и техническая оснащенность</c:v>
                </c:pt>
                <c:pt idx="7">
                  <c:v>з) Репутация, рейтинг, популярность ЦИТ</c:v>
                </c:pt>
                <c:pt idx="8">
                  <c:v>и) Личность педагога</c:v>
                </c:pt>
                <c:pt idx="9">
                  <c:v>к) Интересы и склонности ребенка</c:v>
                </c:pt>
                <c:pt idx="10">
                  <c:v>л) Мой собственный интерес к данным занятиям</c:v>
                </c:pt>
                <c:pt idx="11">
                  <c:v>м) Посоветовали друзья</c:v>
                </c:pt>
              </c:strCache>
            </c:strRef>
          </c:cat>
          <c:val>
            <c:numRef>
              <c:f>[1]Родители!$C$16:$C$27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15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63120"/>
        <c:axId val="306864296"/>
      </c:barChart>
      <c:catAx>
        <c:axId val="30686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864296"/>
        <c:crosses val="autoZero"/>
        <c:auto val="1"/>
        <c:lblAlgn val="ctr"/>
        <c:lblOffset val="100"/>
        <c:noMultiLvlLbl val="0"/>
      </c:catAx>
      <c:valAx>
        <c:axId val="306864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686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0.17047523090944502"/>
          <c:w val="0.83703703703703702"/>
          <c:h val="0.718152412150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Результативность!$F$3</c:f>
              <c:strCache>
                <c:ptCount val="1"/>
                <c:pt idx="0">
                  <c:v>начало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Результативность!$F$4:$F$6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Результативность!$G$3</c:f>
              <c:strCache>
                <c:ptCount val="1"/>
                <c:pt idx="0">
                  <c:v>конец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Результативность!$G$4:$G$6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702584"/>
        <c:axId val="308707288"/>
      </c:barChart>
      <c:catAx>
        <c:axId val="308702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308707288"/>
        <c:crosses val="autoZero"/>
        <c:auto val="1"/>
        <c:lblAlgn val="ctr"/>
        <c:lblOffset val="100"/>
        <c:noMultiLvlLbl val="0"/>
      </c:catAx>
      <c:valAx>
        <c:axId val="308707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25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0.17047523090944502"/>
          <c:w val="0.83703703703703702"/>
          <c:h val="0.718152412150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Результативность!$H$3</c:f>
              <c:strCache>
                <c:ptCount val="1"/>
                <c:pt idx="0">
                  <c:v>начало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Результативность!$H$4:$H$6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Результативность!$I$3</c:f>
              <c:strCache>
                <c:ptCount val="1"/>
                <c:pt idx="0">
                  <c:v>конец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Результативность!$I$4:$I$6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708072"/>
        <c:axId val="308702976"/>
      </c:barChart>
      <c:catAx>
        <c:axId val="30870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308702976"/>
        <c:crosses val="autoZero"/>
        <c:auto val="1"/>
        <c:lblAlgn val="ctr"/>
        <c:lblOffset val="100"/>
        <c:noMultiLvlLbl val="0"/>
      </c:catAx>
      <c:valAx>
        <c:axId val="308702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80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0.17047523090944502"/>
          <c:w val="0.83703703703703702"/>
          <c:h val="0.718152412150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Результативность!$J$3</c:f>
              <c:strCache>
                <c:ptCount val="1"/>
                <c:pt idx="0">
                  <c:v>начало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Результативность!$J$4:$J$6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Результативность!$K$3</c:f>
              <c:strCache>
                <c:ptCount val="1"/>
                <c:pt idx="0">
                  <c:v>конец года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Результативность!$A$4:$A$6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Результативность!$K$4:$K$6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704544"/>
        <c:axId val="308703368"/>
      </c:barChart>
      <c:catAx>
        <c:axId val="30870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308703368"/>
        <c:crosses val="autoZero"/>
        <c:auto val="1"/>
        <c:lblAlgn val="ctr"/>
        <c:lblOffset val="100"/>
        <c:noMultiLvlLbl val="0"/>
      </c:catAx>
      <c:valAx>
        <c:axId val="308703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7045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409922120390692E-2"/>
          <c:y val="0.11807295036831167"/>
          <c:w val="0.91332673579736956"/>
          <c:h val="0.39580061666478167"/>
        </c:manualLayout>
      </c:layout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[1]Родители!$B$31:$B$35</c:f>
              <c:strCache>
                <c:ptCount val="5"/>
                <c:pt idx="0">
                  <c:v>отличное</c:v>
                </c:pt>
                <c:pt idx="1">
                  <c:v>хорошее</c:v>
                </c:pt>
                <c:pt idx="2">
                  <c:v>удовлетворительное</c:v>
                </c:pt>
                <c:pt idx="3">
                  <c:v>неудовлетворительное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[1]Родители!$C$31:$C$35</c:f>
              <c:numCache>
                <c:formatCode>General</c:formatCode>
                <c:ptCount val="5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65472"/>
        <c:axId val="306865864"/>
      </c:barChart>
      <c:catAx>
        <c:axId val="30686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865864"/>
        <c:crosses val="autoZero"/>
        <c:auto val="1"/>
        <c:lblAlgn val="ctr"/>
        <c:lblOffset val="100"/>
        <c:noMultiLvlLbl val="0"/>
      </c:catAx>
      <c:valAx>
        <c:axId val="306865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686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rgbClr val="B84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[1]Родители!$B$38:$B$50</c:f>
              <c:strCache>
                <c:ptCount val="13"/>
                <c:pt idx="0">
                  <c:v>а) Он (она) получает интересные, полезные знания, навыки, которые пригодятся в жизни</c:v>
                </c:pt>
                <c:pt idx="1">
                  <c:v>б) Ему (ей) нравится доброжелательная, творческая атмосфера на занятиях</c:v>
                </c:pt>
                <c:pt idx="2">
                  <c:v>в) Оцениваются его (ее) успехи и достижения</c:v>
                </c:pt>
                <c:pt idx="3">
                  <c:v>г) Есть возможность проявить себя, развить свои способности</c:v>
                </c:pt>
                <c:pt idx="4">
                  <c:v>д) На занятиях учат добиваться цели, преодолевать трудности, не сдаваться</c:v>
                </c:pt>
                <c:pt idx="5">
                  <c:v>е) Ему (ей) нравится общение с преподавателем</c:v>
                </c:pt>
                <c:pt idx="6">
                  <c:v>ж) Пригодится при выборе профессии</c:v>
                </c:pt>
                <c:pt idx="7">
                  <c:v>з) Возможность общения со сверстниками</c:v>
                </c:pt>
                <c:pt idx="8">
                  <c:v>и) Возможность социализации</c:v>
                </c:pt>
                <c:pt idx="9">
                  <c:v>к) Расширение общего кругозора</c:v>
                </c:pt>
                <c:pt idx="10">
                  <c:v>л) Умение ценить и понимать прекрасное</c:v>
                </c:pt>
                <c:pt idx="11">
                  <c:v>м) Умение сопереживать и радоваться успехам других</c:v>
                </c:pt>
                <c:pt idx="12">
                  <c:v>н) Умение трудиться</c:v>
                </c:pt>
              </c:strCache>
            </c:strRef>
          </c:cat>
          <c:val>
            <c:numRef>
              <c:f>[1]Родители!$C$38:$C$50</c:f>
              <c:numCache>
                <c:formatCode>General</c:formatCode>
                <c:ptCount val="13"/>
                <c:pt idx="0">
                  <c:v>21</c:v>
                </c:pt>
                <c:pt idx="1">
                  <c:v>12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15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55632"/>
        <c:axId val="308356808"/>
      </c:barChart>
      <c:catAx>
        <c:axId val="30835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56808"/>
        <c:crosses val="autoZero"/>
        <c:auto val="1"/>
        <c:lblAlgn val="ctr"/>
        <c:lblOffset val="100"/>
        <c:noMultiLvlLbl val="0"/>
      </c:catAx>
      <c:valAx>
        <c:axId val="308356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5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438202247191E-2"/>
          <c:y val="0.15561445710660704"/>
          <c:w val="0.91760299625468167"/>
          <c:h val="0.35287555354802635"/>
        </c:manualLayout>
      </c:layout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[1]Родители!$B$53:$B$57</c:f>
              <c:strCache>
                <c:ptCount val="5"/>
                <c:pt idx="0">
                  <c:v>да</c:v>
                </c:pt>
                <c:pt idx="1">
                  <c:v>Скорее, да</c:v>
                </c:pt>
                <c:pt idx="2">
                  <c:v>Скорее, нет</c:v>
                </c:pt>
                <c:pt idx="3">
                  <c:v>нет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[1]Родители!$C$53:$C$57</c:f>
              <c:numCache>
                <c:formatCode>General</c:formatCode>
                <c:ptCount val="5"/>
                <c:pt idx="0">
                  <c:v>18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57200"/>
        <c:axId val="308361512"/>
      </c:barChart>
      <c:catAx>
        <c:axId val="30835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61512"/>
        <c:crosses val="autoZero"/>
        <c:auto val="1"/>
        <c:lblAlgn val="ctr"/>
        <c:lblOffset val="100"/>
        <c:noMultiLvlLbl val="0"/>
      </c:catAx>
      <c:valAx>
        <c:axId val="308361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5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21320746508897"/>
          <c:y val="3.1856643975240388E-3"/>
          <c:w val="0.75858789750728672"/>
          <c:h val="0.45787466420948836"/>
        </c:manualLayout>
      </c:layout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[1]Родители!$B$61:$B$69</c:f>
              <c:strCache>
                <c:ptCount val="9"/>
                <c:pt idx="0">
                  <c:v>а) На родительских собраниях в ЦИТ</c:v>
                </c:pt>
                <c:pt idx="1">
                  <c:v>б) Регулярно общаюсь с педагогом</c:v>
                </c:pt>
                <c:pt idx="2">
                  <c:v>в) Активно участвую в жизни ЦИТ</c:v>
                </c:pt>
                <c:pt idx="3">
                  <c:v>г) Информационные источники</c:v>
                </c:pt>
                <c:pt idx="4">
                  <c:v>д) В основном от самого ребенка</c:v>
                </c:pt>
                <c:pt idx="5">
                  <c:v>е) От других родителей, друзей, знакомых</c:v>
                </c:pt>
                <c:pt idx="6">
                  <c:v>ж) Мне некогда посещать ЦИТ</c:v>
                </c:pt>
                <c:pt idx="7">
                  <c:v>з) Информации о деятельности ЦИТ почти не имею</c:v>
                </c:pt>
                <c:pt idx="8">
                  <c:v>и) Затрудняюсь ответить</c:v>
                </c:pt>
              </c:strCache>
            </c:strRef>
          </c:cat>
          <c:val>
            <c:numRef>
              <c:f>[1]Родители!$C$61:$C$69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62296"/>
        <c:axId val="308358768"/>
      </c:barChart>
      <c:catAx>
        <c:axId val="30836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58768"/>
        <c:crosses val="autoZero"/>
        <c:auto val="1"/>
        <c:lblAlgn val="ctr"/>
        <c:lblOffset val="100"/>
        <c:noMultiLvlLbl val="0"/>
      </c:catAx>
      <c:valAx>
        <c:axId val="308358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6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[1]Родители!$B$72:$B$76</c:f>
              <c:strCache>
                <c:ptCount val="5"/>
                <c:pt idx="0">
                  <c:v>да</c:v>
                </c:pt>
                <c:pt idx="1">
                  <c:v>Скорее, да</c:v>
                </c:pt>
                <c:pt idx="2">
                  <c:v>Скорее, нет</c:v>
                </c:pt>
                <c:pt idx="3">
                  <c:v>нет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[1]Родители!$C$72:$C$76</c:f>
              <c:numCache>
                <c:formatCode>General</c:formatCode>
                <c:ptCount val="5"/>
                <c:pt idx="0">
                  <c:v>20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61120"/>
        <c:axId val="308357984"/>
      </c:barChart>
      <c:catAx>
        <c:axId val="30836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57984"/>
        <c:crosses val="autoZero"/>
        <c:auto val="1"/>
        <c:lblAlgn val="ctr"/>
        <c:lblOffset val="100"/>
        <c:noMultiLvlLbl val="0"/>
      </c:catAx>
      <c:valAx>
        <c:axId val="30835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6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[1]Родители!$B$79:$B$82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[1]Родители!$C$79:$C$82</c:f>
              <c:numCache>
                <c:formatCode>General</c:formatCode>
                <c:ptCount val="4"/>
                <c:pt idx="0">
                  <c:v>24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58376"/>
        <c:axId val="308361904"/>
      </c:barChart>
      <c:catAx>
        <c:axId val="308358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61904"/>
        <c:crosses val="autoZero"/>
        <c:auto val="1"/>
        <c:lblAlgn val="ctr"/>
        <c:lblOffset val="100"/>
        <c:noMultiLvlLbl val="0"/>
      </c:catAx>
      <c:valAx>
        <c:axId val="30836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58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Ответы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[1]Родители!$B$85:$B$88</c:f>
              <c:strCache>
                <c:ptCount val="4"/>
                <c:pt idx="0">
                  <c:v>полностью</c:v>
                </c:pt>
                <c:pt idx="1">
                  <c:v>частично</c:v>
                </c:pt>
                <c:pt idx="2">
                  <c:v>не удовлетворен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[1]Родители!$C$85:$C$88</c:f>
              <c:numCache>
                <c:formatCode>General</c:formatCode>
                <c:ptCount val="4"/>
                <c:pt idx="0">
                  <c:v>16</c:v>
                </c:pt>
                <c:pt idx="1">
                  <c:v>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59552"/>
        <c:axId val="308359944"/>
      </c:barChart>
      <c:catAx>
        <c:axId val="30835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359944"/>
        <c:crosses val="autoZero"/>
        <c:auto val="1"/>
        <c:lblAlgn val="ctr"/>
        <c:lblOffset val="100"/>
        <c:noMultiLvlLbl val="0"/>
      </c:catAx>
      <c:valAx>
        <c:axId val="308359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3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#'&#1057;&#1086;&#1079;&#1076;&#1072;&#1085;&#1080;&#1077; &#1084;&#1077;&#1085;&#1102;'!B47"/><Relationship Id="rId5" Type="http://schemas.openxmlformats.org/officeDocument/2006/relationships/hyperlink" Target="#'&#1057;&#1086;&#1079;&#1076;&#1072;&#1085;&#1080;&#1077; &#1084;&#1077;&#1085;&#1102;'!B38"/><Relationship Id="rId4" Type="http://schemas.openxmlformats.org/officeDocument/2006/relationships/hyperlink" Target="#'&#1057;&#1086;&#1079;&#1076;&#1072;&#1085;&#1080;&#1077; &#1084;&#1077;&#1085;&#1102;'!B3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</xdr:row>
      <xdr:rowOff>9525</xdr:rowOff>
    </xdr:from>
    <xdr:to>
      <xdr:col>8</xdr:col>
      <xdr:colOff>485775</xdr:colOff>
      <xdr:row>13</xdr:row>
      <xdr:rowOff>171450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14</xdr:row>
      <xdr:rowOff>195262</xdr:rowOff>
    </xdr:from>
    <xdr:to>
      <xdr:col>8</xdr:col>
      <xdr:colOff>552449</xdr:colOff>
      <xdr:row>27</xdr:row>
      <xdr:rowOff>47625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28</xdr:row>
      <xdr:rowOff>519113</xdr:rowOff>
    </xdr:from>
    <xdr:to>
      <xdr:col>8</xdr:col>
      <xdr:colOff>533400</xdr:colOff>
      <xdr:row>34</xdr:row>
      <xdr:rowOff>180975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85725</xdr:colOff>
      <xdr:row>36</xdr:row>
      <xdr:rowOff>423861</xdr:rowOff>
    </xdr:from>
    <xdr:to>
      <xdr:col>8</xdr:col>
      <xdr:colOff>590550</xdr:colOff>
      <xdr:row>47</xdr:row>
      <xdr:rowOff>180974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51</xdr:row>
      <xdr:rowOff>33337</xdr:rowOff>
    </xdr:from>
    <xdr:to>
      <xdr:col>8</xdr:col>
      <xdr:colOff>571501</xdr:colOff>
      <xdr:row>58</xdr:row>
      <xdr:rowOff>114300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171450</xdr:colOff>
      <xdr:row>59</xdr:row>
      <xdr:rowOff>4761</xdr:rowOff>
    </xdr:from>
    <xdr:to>
      <xdr:col>8</xdr:col>
      <xdr:colOff>571500</xdr:colOff>
      <xdr:row>69</xdr:row>
      <xdr:rowOff>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152401</xdr:colOff>
      <xdr:row>69</xdr:row>
      <xdr:rowOff>104775</xdr:rowOff>
    </xdr:from>
    <xdr:to>
      <xdr:col>8</xdr:col>
      <xdr:colOff>552451</xdr:colOff>
      <xdr:row>76</xdr:row>
      <xdr:rowOff>28575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95250</xdr:colOff>
      <xdr:row>77</xdr:row>
      <xdr:rowOff>42862</xdr:rowOff>
    </xdr:from>
    <xdr:to>
      <xdr:col>8</xdr:col>
      <xdr:colOff>523875</xdr:colOff>
      <xdr:row>83</xdr:row>
      <xdr:rowOff>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95250</xdr:colOff>
      <xdr:row>83</xdr:row>
      <xdr:rowOff>19050</xdr:rowOff>
    </xdr:from>
    <xdr:to>
      <xdr:col>8</xdr:col>
      <xdr:colOff>533399</xdr:colOff>
      <xdr:row>89</xdr:row>
      <xdr:rowOff>85726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85725</xdr:colOff>
      <xdr:row>89</xdr:row>
      <xdr:rowOff>152399</xdr:rowOff>
    </xdr:from>
    <xdr:to>
      <xdr:col>8</xdr:col>
      <xdr:colOff>514350</xdr:colOff>
      <xdr:row>95</xdr:row>
      <xdr:rowOff>38100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85725</xdr:colOff>
      <xdr:row>95</xdr:row>
      <xdr:rowOff>95250</xdr:rowOff>
    </xdr:from>
    <xdr:to>
      <xdr:col>8</xdr:col>
      <xdr:colOff>523875</xdr:colOff>
      <xdr:row>101</xdr:row>
      <xdr:rowOff>104775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85726</xdr:colOff>
      <xdr:row>102</xdr:row>
      <xdr:rowOff>42862</xdr:rowOff>
    </xdr:from>
    <xdr:to>
      <xdr:col>8</xdr:col>
      <xdr:colOff>533400</xdr:colOff>
      <xdr:row>107</xdr:row>
      <xdr:rowOff>85725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95250</xdr:colOff>
      <xdr:row>107</xdr:row>
      <xdr:rowOff>180975</xdr:rowOff>
    </xdr:from>
    <xdr:to>
      <xdr:col>8</xdr:col>
      <xdr:colOff>514349</xdr:colOff>
      <xdr:row>113</xdr:row>
      <xdr:rowOff>33337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85724</xdr:colOff>
      <xdr:row>113</xdr:row>
      <xdr:rowOff>19049</xdr:rowOff>
    </xdr:from>
    <xdr:to>
      <xdr:col>8</xdr:col>
      <xdr:colOff>514350</xdr:colOff>
      <xdr:row>118</xdr:row>
      <xdr:rowOff>152400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114300</xdr:colOff>
      <xdr:row>119</xdr:row>
      <xdr:rowOff>0</xdr:rowOff>
    </xdr:from>
    <xdr:to>
      <xdr:col>8</xdr:col>
      <xdr:colOff>561975</xdr:colOff>
      <xdr:row>125</xdr:row>
      <xdr:rowOff>104776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76200</xdr:colOff>
      <xdr:row>126</xdr:row>
      <xdr:rowOff>90487</xdr:rowOff>
    </xdr:from>
    <xdr:to>
      <xdr:col>8</xdr:col>
      <xdr:colOff>504825</xdr:colOff>
      <xdr:row>133</xdr:row>
      <xdr:rowOff>38100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66674</xdr:colOff>
      <xdr:row>134</xdr:row>
      <xdr:rowOff>219076</xdr:rowOff>
    </xdr:from>
    <xdr:to>
      <xdr:col>8</xdr:col>
      <xdr:colOff>561975</xdr:colOff>
      <xdr:row>144</xdr:row>
      <xdr:rowOff>133350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61912</xdr:rowOff>
    </xdr:from>
    <xdr:to>
      <xdr:col>2</xdr:col>
      <xdr:colOff>733425</xdr:colOff>
      <xdr:row>6</xdr:row>
      <xdr:rowOff>2181225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</xdr:row>
      <xdr:rowOff>57150</xdr:rowOff>
    </xdr:from>
    <xdr:to>
      <xdr:col>4</xdr:col>
      <xdr:colOff>762000</xdr:colOff>
      <xdr:row>6</xdr:row>
      <xdr:rowOff>2176463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104775</xdr:colOff>
      <xdr:row>6</xdr:row>
      <xdr:rowOff>28575</xdr:rowOff>
    </xdr:from>
    <xdr:to>
      <xdr:col>6</xdr:col>
      <xdr:colOff>762000</xdr:colOff>
      <xdr:row>6</xdr:row>
      <xdr:rowOff>2147888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</xdr:colOff>
      <xdr:row>6</xdr:row>
      <xdr:rowOff>47625</xdr:rowOff>
    </xdr:from>
    <xdr:to>
      <xdr:col>8</xdr:col>
      <xdr:colOff>742950</xdr:colOff>
      <xdr:row>6</xdr:row>
      <xdr:rowOff>2166938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</xdr:colOff>
      <xdr:row>6</xdr:row>
      <xdr:rowOff>66675</xdr:rowOff>
    </xdr:from>
    <xdr:to>
      <xdr:col>10</xdr:col>
      <xdr:colOff>752475</xdr:colOff>
      <xdr:row>6</xdr:row>
      <xdr:rowOff>2185988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76200</xdr:rowOff>
    </xdr:from>
    <xdr:to>
      <xdr:col>2</xdr:col>
      <xdr:colOff>581025</xdr:colOff>
      <xdr:row>16</xdr:row>
      <xdr:rowOff>76200</xdr:rowOff>
    </xdr:to>
    <xdr:sp macro="" textlink="">
      <xdr:nvSpPr>
        <xdr:cNvPr id="2" name="Oval 38"/>
        <xdr:cNvSpPr>
          <a:spLocks noChangeArrowheads="1"/>
        </xdr:cNvSpPr>
      </xdr:nvSpPr>
      <xdr:spPr bwMode="auto">
        <a:xfrm>
          <a:off x="1323975" y="1733550"/>
          <a:ext cx="476250" cy="1133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457200</xdr:colOff>
      <xdr:row>28</xdr:row>
      <xdr:rowOff>142875</xdr:rowOff>
    </xdr:from>
    <xdr:to>
      <xdr:col>6</xdr:col>
      <xdr:colOff>409575</xdr:colOff>
      <xdr:row>35</xdr:row>
      <xdr:rowOff>152400</xdr:rowOff>
    </xdr:to>
    <xdr:sp macro="" textlink="">
      <xdr:nvSpPr>
        <xdr:cNvPr id="3" name="Oval 25"/>
        <xdr:cNvSpPr>
          <a:spLocks noChangeArrowheads="1"/>
        </xdr:cNvSpPr>
      </xdr:nvSpPr>
      <xdr:spPr bwMode="auto">
        <a:xfrm>
          <a:off x="3505200" y="5724525"/>
          <a:ext cx="561975" cy="1219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371475</xdr:colOff>
      <xdr:row>17</xdr:row>
      <xdr:rowOff>76200</xdr:rowOff>
    </xdr:from>
    <xdr:to>
      <xdr:col>4</xdr:col>
      <xdr:colOff>114300</xdr:colOff>
      <xdr:row>22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028950"/>
          <a:ext cx="9620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390525</xdr:colOff>
      <xdr:row>17</xdr:row>
      <xdr:rowOff>95250</xdr:rowOff>
    </xdr:from>
    <xdr:to>
      <xdr:col>6</xdr:col>
      <xdr:colOff>0</xdr:colOff>
      <xdr:row>22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48000"/>
          <a:ext cx="8286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17</xdr:row>
      <xdr:rowOff>152400</xdr:rowOff>
    </xdr:from>
    <xdr:to>
      <xdr:col>8</xdr:col>
      <xdr:colOff>19050</xdr:colOff>
      <xdr:row>22</xdr:row>
      <xdr:rowOff>9525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105150"/>
          <a:ext cx="9810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29</xdr:row>
      <xdr:rowOff>123825</xdr:rowOff>
    </xdr:from>
    <xdr:to>
      <xdr:col>6</xdr:col>
      <xdr:colOff>276225</xdr:colOff>
      <xdr:row>31</xdr:row>
      <xdr:rowOff>47625</xdr:rowOff>
    </xdr:to>
    <xdr:sp macro="" textlink="">
      <xdr:nvSpPr>
        <xdr:cNvPr id="7" name="Oval 18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648075" y="5905500"/>
          <a:ext cx="2857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31</xdr:row>
      <xdr:rowOff>85725</xdr:rowOff>
    </xdr:from>
    <xdr:to>
      <xdr:col>6</xdr:col>
      <xdr:colOff>276225</xdr:colOff>
      <xdr:row>33</xdr:row>
      <xdr:rowOff>9525</xdr:rowOff>
    </xdr:to>
    <xdr:sp macro="" textlink="">
      <xdr:nvSpPr>
        <xdr:cNvPr id="8" name="Oval 1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3648075" y="6191250"/>
          <a:ext cx="2857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95250</xdr:rowOff>
    </xdr:from>
    <xdr:to>
      <xdr:col>6</xdr:col>
      <xdr:colOff>285750</xdr:colOff>
      <xdr:row>35</xdr:row>
      <xdr:rowOff>19050</xdr:rowOff>
    </xdr:to>
    <xdr:sp macro="" textlink="">
      <xdr:nvSpPr>
        <xdr:cNvPr id="9" name="Oval 20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3657600" y="6562725"/>
          <a:ext cx="2857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371475</xdr:colOff>
      <xdr:row>17</xdr:row>
      <xdr:rowOff>76200</xdr:rowOff>
    </xdr:from>
    <xdr:to>
      <xdr:col>4</xdr:col>
      <xdr:colOff>114300</xdr:colOff>
      <xdr:row>22</xdr:row>
      <xdr:rowOff>9525</xdr:rowOff>
    </xdr:to>
    <xdr:pic>
      <xdr:nvPicPr>
        <xdr:cNvPr id="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028950"/>
          <a:ext cx="9620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39</xdr:row>
      <xdr:rowOff>19050</xdr:rowOff>
    </xdr:from>
    <xdr:to>
      <xdr:col>2</xdr:col>
      <xdr:colOff>400050</xdr:colOff>
      <xdr:row>43</xdr:row>
      <xdr:rowOff>142875</xdr:rowOff>
    </xdr:to>
    <xdr:pic>
      <xdr:nvPicPr>
        <xdr:cNvPr id="11" name="Picture 27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496175"/>
          <a:ext cx="9620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390525</xdr:colOff>
      <xdr:row>17</xdr:row>
      <xdr:rowOff>95250</xdr:rowOff>
    </xdr:from>
    <xdr:to>
      <xdr:col>6</xdr:col>
      <xdr:colOff>0</xdr:colOff>
      <xdr:row>22</xdr:row>
      <xdr:rowOff>9525</xdr:rowOff>
    </xdr:to>
    <xdr:pic>
      <xdr:nvPicPr>
        <xdr:cNvPr id="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48000"/>
          <a:ext cx="8286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39</xdr:row>
      <xdr:rowOff>47625</xdr:rowOff>
    </xdr:from>
    <xdr:to>
      <xdr:col>4</xdr:col>
      <xdr:colOff>409575</xdr:colOff>
      <xdr:row>43</xdr:row>
      <xdr:rowOff>152400</xdr:rowOff>
    </xdr:to>
    <xdr:pic>
      <xdr:nvPicPr>
        <xdr:cNvPr id="13" name="Picture 3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524750"/>
          <a:ext cx="8286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39</xdr:row>
      <xdr:rowOff>0</xdr:rowOff>
    </xdr:from>
    <xdr:to>
      <xdr:col>6</xdr:col>
      <xdr:colOff>542925</xdr:colOff>
      <xdr:row>43</xdr:row>
      <xdr:rowOff>47625</xdr:rowOff>
    </xdr:to>
    <xdr:pic>
      <xdr:nvPicPr>
        <xdr:cNvPr id="14" name="Picture 3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7477125"/>
          <a:ext cx="9810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</xdr:colOff>
      <xdr:row>10</xdr:row>
      <xdr:rowOff>19050</xdr:rowOff>
    </xdr:from>
    <xdr:to>
      <xdr:col>2</xdr:col>
      <xdr:colOff>476250</xdr:colOff>
      <xdr:row>11</xdr:row>
      <xdr:rowOff>104775</xdr:rowOff>
    </xdr:to>
    <xdr:sp macro="" textlink="">
      <xdr:nvSpPr>
        <xdr:cNvPr id="15" name="Oval 33"/>
        <xdr:cNvSpPr>
          <a:spLocks noChangeArrowheads="1"/>
        </xdr:cNvSpPr>
      </xdr:nvSpPr>
      <xdr:spPr bwMode="auto">
        <a:xfrm>
          <a:off x="1409700" y="1838325"/>
          <a:ext cx="2857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11</xdr:row>
      <xdr:rowOff>142875</xdr:rowOff>
    </xdr:from>
    <xdr:to>
      <xdr:col>2</xdr:col>
      <xdr:colOff>476250</xdr:colOff>
      <xdr:row>13</xdr:row>
      <xdr:rowOff>66675</xdr:rowOff>
    </xdr:to>
    <xdr:sp macro="" textlink="">
      <xdr:nvSpPr>
        <xdr:cNvPr id="16" name="Oval 34"/>
        <xdr:cNvSpPr>
          <a:spLocks noChangeArrowheads="1"/>
        </xdr:cNvSpPr>
      </xdr:nvSpPr>
      <xdr:spPr bwMode="auto">
        <a:xfrm>
          <a:off x="1409700" y="2124075"/>
          <a:ext cx="285750" cy="247650"/>
        </a:xfrm>
        <a:prstGeom prst="ellipse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13</xdr:row>
      <xdr:rowOff>104775</xdr:rowOff>
    </xdr:from>
    <xdr:to>
      <xdr:col>2</xdr:col>
      <xdr:colOff>476250</xdr:colOff>
      <xdr:row>15</xdr:row>
      <xdr:rowOff>28575</xdr:rowOff>
    </xdr:to>
    <xdr:sp macro="" textlink="">
      <xdr:nvSpPr>
        <xdr:cNvPr id="17" name="Oval 35"/>
        <xdr:cNvSpPr>
          <a:spLocks noChangeArrowheads="1"/>
        </xdr:cNvSpPr>
      </xdr:nvSpPr>
      <xdr:spPr bwMode="auto">
        <a:xfrm>
          <a:off x="1409700" y="2409825"/>
          <a:ext cx="285750" cy="247650"/>
        </a:xfrm>
        <a:prstGeom prst="ellipse">
          <a:avLst/>
        </a:prstGeom>
        <a:solidFill>
          <a:srgbClr val="00B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\Desktop\&#1055;&#1088;&#1086;&#1075;&#1088;&#1072;&#1084;&#1084;&#1099;%202014\Excel\&#1072;&#1085;&#1082;&#1077;&#1090;&#1080;&#1088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дители"/>
      <sheetName val="Дети"/>
      <sheetName val="Лист3"/>
    </sheetNames>
    <sheetDataSet>
      <sheetData sheetId="0">
        <row r="6">
          <cell r="B6" t="str">
            <v>менее года</v>
          </cell>
          <cell r="C6">
            <v>15</v>
          </cell>
        </row>
        <row r="7">
          <cell r="B7" t="str">
            <v>от 1 до 2 лет</v>
          </cell>
          <cell r="C7">
            <v>10</v>
          </cell>
        </row>
        <row r="8">
          <cell r="B8" t="str">
            <v>от 2 до 3 лет</v>
          </cell>
          <cell r="C8">
            <v>2</v>
          </cell>
        </row>
        <row r="9">
          <cell r="B9" t="str">
            <v>более 3 лет</v>
          </cell>
          <cell r="C9">
            <v>0</v>
          </cell>
        </row>
        <row r="16">
          <cell r="B16" t="str">
            <v>а) Интересные направления деятельности, занятия</v>
          </cell>
          <cell r="C16">
            <v>13</v>
          </cell>
        </row>
        <row r="17">
          <cell r="B17" t="str">
            <v>б) Возможность обеспечить занятость ребенка</v>
          </cell>
          <cell r="C17">
            <v>13</v>
          </cell>
        </row>
        <row r="18">
          <cell r="B18" t="str">
            <v>в) Подготовить ребенка к выбору профессии</v>
          </cell>
          <cell r="C18">
            <v>13</v>
          </cell>
        </row>
        <row r="19">
          <cell r="B19" t="str">
            <v>г) Укрепить и развить здоровье ребенка</v>
          </cell>
        </row>
        <row r="20">
          <cell r="B20" t="str">
            <v>д) Обеспечить максимальное развитие способностей ребенка</v>
          </cell>
          <cell r="C20">
            <v>8</v>
          </cell>
        </row>
        <row r="21">
          <cell r="B21" t="str">
            <v>е) Удобное местоположение</v>
          </cell>
          <cell r="C21">
            <v>6</v>
          </cell>
        </row>
        <row r="22">
          <cell r="B22" t="str">
            <v>ж) Хорошая материальная и техническая оснащенность</v>
          </cell>
          <cell r="C22">
            <v>5</v>
          </cell>
        </row>
        <row r="23">
          <cell r="B23" t="str">
            <v>з) Репутация, рейтинг, популярность ЦИТ</v>
          </cell>
          <cell r="C23">
            <v>2</v>
          </cell>
        </row>
        <row r="24">
          <cell r="B24" t="str">
            <v>и) Личность педагога</v>
          </cell>
          <cell r="C24">
            <v>3</v>
          </cell>
        </row>
        <row r="25">
          <cell r="B25" t="str">
            <v>к) Интересы и склонности ребенка</v>
          </cell>
          <cell r="C25">
            <v>15</v>
          </cell>
        </row>
        <row r="26">
          <cell r="B26" t="str">
            <v>л) Мой собственный интерес к данным занятиям</v>
          </cell>
          <cell r="C26">
            <v>1</v>
          </cell>
        </row>
        <row r="27">
          <cell r="B27" t="str">
            <v>м) Посоветовали друзья</v>
          </cell>
          <cell r="C27">
            <v>1</v>
          </cell>
        </row>
        <row r="31">
          <cell r="B31" t="str">
            <v>отличное</v>
          </cell>
          <cell r="C31">
            <v>16</v>
          </cell>
        </row>
        <row r="32">
          <cell r="B32" t="str">
            <v>хорошее</v>
          </cell>
          <cell r="C32">
            <v>10</v>
          </cell>
        </row>
        <row r="33">
          <cell r="B33" t="str">
            <v>удовлетворительное</v>
          </cell>
          <cell r="C33">
            <v>0</v>
          </cell>
        </row>
        <row r="34">
          <cell r="B34" t="str">
            <v>неудовлетворительное</v>
          </cell>
          <cell r="C34">
            <v>0</v>
          </cell>
        </row>
        <row r="35">
          <cell r="B35" t="str">
            <v>затрудняюсь ответить</v>
          </cell>
          <cell r="C35">
            <v>0</v>
          </cell>
        </row>
        <row r="38">
          <cell r="B38" t="str">
            <v>а) Он (она) получает интересные, полезные знания, навыки, которые пригодятся в жизни</v>
          </cell>
          <cell r="C38">
            <v>21</v>
          </cell>
        </row>
        <row r="39">
          <cell r="B39" t="str">
            <v>б) Ему (ей) нравится доброжелательная, творческая атмосфера на занятиях</v>
          </cell>
          <cell r="C39">
            <v>12</v>
          </cell>
        </row>
        <row r="40">
          <cell r="B40" t="str">
            <v>в) Оцениваются его (ее) успехи и достижения</v>
          </cell>
          <cell r="C40">
            <v>4</v>
          </cell>
        </row>
        <row r="41">
          <cell r="B41" t="str">
            <v>г) Есть возможность проявить себя, развить свои способности</v>
          </cell>
          <cell r="C41">
            <v>7</v>
          </cell>
        </row>
        <row r="42">
          <cell r="B42" t="str">
            <v>д) На занятиях учат добиваться цели, преодолевать трудности, не сдаваться</v>
          </cell>
          <cell r="C42">
            <v>3</v>
          </cell>
        </row>
        <row r="43">
          <cell r="B43" t="str">
            <v>е) Ему (ей) нравится общение с преподавателем</v>
          </cell>
          <cell r="C43">
            <v>6</v>
          </cell>
        </row>
        <row r="44">
          <cell r="B44" t="str">
            <v>ж) Пригодится при выборе профессии</v>
          </cell>
          <cell r="C44">
            <v>15</v>
          </cell>
        </row>
        <row r="45">
          <cell r="B45" t="str">
            <v>з) Возможность общения со сверстниками</v>
          </cell>
          <cell r="C45">
            <v>8</v>
          </cell>
        </row>
        <row r="46">
          <cell r="B46" t="str">
            <v>и) Возможность социализации</v>
          </cell>
          <cell r="C46">
            <v>2</v>
          </cell>
        </row>
        <row r="47">
          <cell r="B47" t="str">
            <v>к) Расширение общего кругозора</v>
          </cell>
          <cell r="C47">
            <v>7</v>
          </cell>
        </row>
        <row r="48">
          <cell r="B48" t="str">
            <v>л) Умение ценить и понимать прекрасное</v>
          </cell>
        </row>
        <row r="49">
          <cell r="B49" t="str">
            <v>м) Умение сопереживать и радоваться успехам других</v>
          </cell>
          <cell r="C49">
            <v>3</v>
          </cell>
        </row>
        <row r="50">
          <cell r="B50" t="str">
            <v>н) Умение трудиться</v>
          </cell>
          <cell r="C50">
            <v>3</v>
          </cell>
        </row>
        <row r="53">
          <cell r="B53" t="str">
            <v>да</v>
          </cell>
          <cell r="C53">
            <v>18</v>
          </cell>
        </row>
        <row r="54">
          <cell r="B54" t="str">
            <v>Скорее, да</v>
          </cell>
          <cell r="C54">
            <v>9</v>
          </cell>
        </row>
        <row r="55">
          <cell r="B55" t="str">
            <v>Скорее, нет</v>
          </cell>
          <cell r="C55">
            <v>0</v>
          </cell>
        </row>
        <row r="56">
          <cell r="B56" t="str">
            <v>нет</v>
          </cell>
          <cell r="C56">
            <v>0</v>
          </cell>
        </row>
        <row r="57">
          <cell r="B57" t="str">
            <v>затрудняюсь ответить</v>
          </cell>
          <cell r="C57">
            <v>0</v>
          </cell>
        </row>
        <row r="61">
          <cell r="B61" t="str">
            <v>а) На родительских собраниях в ЦИТ</v>
          </cell>
          <cell r="C61">
            <v>5</v>
          </cell>
        </row>
        <row r="62">
          <cell r="B62" t="str">
            <v>б) Регулярно общаюсь с педагогом</v>
          </cell>
          <cell r="C62">
            <v>4</v>
          </cell>
        </row>
        <row r="63">
          <cell r="B63" t="str">
            <v>в) Активно участвую в жизни ЦИТ</v>
          </cell>
          <cell r="C63">
            <v>0</v>
          </cell>
        </row>
        <row r="64">
          <cell r="B64" t="str">
            <v>г) Информационные источники</v>
          </cell>
          <cell r="C64">
            <v>1</v>
          </cell>
        </row>
        <row r="65">
          <cell r="B65" t="str">
            <v>д) В основном от самого ребенка</v>
          </cell>
          <cell r="C65">
            <v>24</v>
          </cell>
        </row>
        <row r="66">
          <cell r="B66" t="str">
            <v>е) От других родителей, друзей, знакомых</v>
          </cell>
          <cell r="C66">
            <v>2</v>
          </cell>
        </row>
        <row r="67">
          <cell r="B67" t="str">
            <v>ж) Мне некогда посещать ЦИТ</v>
          </cell>
          <cell r="C67">
            <v>2</v>
          </cell>
        </row>
        <row r="68">
          <cell r="B68" t="str">
            <v>з) Информации о деятельности ЦИТ почти не имею</v>
          </cell>
          <cell r="C68">
            <v>1</v>
          </cell>
        </row>
        <row r="69">
          <cell r="B69" t="str">
            <v>и) Затрудняюсь ответить</v>
          </cell>
          <cell r="C69">
            <v>0</v>
          </cell>
        </row>
        <row r="72">
          <cell r="B72" t="str">
            <v>да</v>
          </cell>
          <cell r="C72">
            <v>20</v>
          </cell>
        </row>
        <row r="73">
          <cell r="B73" t="str">
            <v>Скорее, да</v>
          </cell>
          <cell r="C73">
            <v>7</v>
          </cell>
        </row>
        <row r="74">
          <cell r="B74" t="str">
            <v>Скорее, нет</v>
          </cell>
          <cell r="C74">
            <v>0</v>
          </cell>
        </row>
        <row r="75">
          <cell r="B75" t="str">
            <v>нет</v>
          </cell>
          <cell r="C75">
            <v>0</v>
          </cell>
        </row>
        <row r="76">
          <cell r="B76" t="str">
            <v>затрудняюсь ответить</v>
          </cell>
          <cell r="C76">
            <v>0</v>
          </cell>
        </row>
        <row r="79">
          <cell r="B79" t="str">
            <v>полностью</v>
          </cell>
          <cell r="C79">
            <v>24</v>
          </cell>
        </row>
        <row r="80">
          <cell r="B80" t="str">
            <v>частично</v>
          </cell>
          <cell r="C80">
            <v>2</v>
          </cell>
        </row>
        <row r="81">
          <cell r="B81" t="str">
            <v>не удовлетворен</v>
          </cell>
        </row>
        <row r="82">
          <cell r="B82" t="str">
            <v>затрудняюсь ответить</v>
          </cell>
          <cell r="C82">
            <v>1</v>
          </cell>
        </row>
        <row r="85">
          <cell r="B85" t="str">
            <v>полностью</v>
          </cell>
          <cell r="C85">
            <v>16</v>
          </cell>
        </row>
        <row r="86">
          <cell r="B86" t="str">
            <v>частично</v>
          </cell>
          <cell r="C86">
            <v>8</v>
          </cell>
        </row>
        <row r="87">
          <cell r="B87" t="str">
            <v>не удовлетворен</v>
          </cell>
        </row>
        <row r="88">
          <cell r="B88" t="str">
            <v>затрудняюсь ответить</v>
          </cell>
          <cell r="C88">
            <v>3</v>
          </cell>
        </row>
        <row r="91">
          <cell r="B91" t="str">
            <v>полностью</v>
          </cell>
          <cell r="C91">
            <v>21</v>
          </cell>
        </row>
        <row r="92">
          <cell r="B92" t="str">
            <v>частично</v>
          </cell>
          <cell r="C92">
            <v>1</v>
          </cell>
        </row>
        <row r="93">
          <cell r="B93" t="str">
            <v>не удовлетворен</v>
          </cell>
        </row>
        <row r="94">
          <cell r="B94" t="str">
            <v>затрудняюсь ответить</v>
          </cell>
          <cell r="C94">
            <v>5</v>
          </cell>
        </row>
        <row r="98">
          <cell r="B98" t="str">
            <v>полностью</v>
          </cell>
          <cell r="C98">
            <v>25</v>
          </cell>
        </row>
        <row r="99">
          <cell r="B99" t="str">
            <v>частично</v>
          </cell>
          <cell r="C99">
            <v>2</v>
          </cell>
        </row>
        <row r="100">
          <cell r="B100" t="str">
            <v>не удовлетворен</v>
          </cell>
        </row>
        <row r="101">
          <cell r="B101" t="str">
            <v>затрудняюсь ответить</v>
          </cell>
        </row>
        <row r="104">
          <cell r="B104" t="str">
            <v>полностью</v>
          </cell>
          <cell r="C104">
            <v>7</v>
          </cell>
        </row>
        <row r="105">
          <cell r="B105" t="str">
            <v>частично</v>
          </cell>
          <cell r="C105">
            <v>3</v>
          </cell>
        </row>
        <row r="106">
          <cell r="B106" t="str">
            <v>не удовлетворен</v>
          </cell>
          <cell r="C106">
            <v>2</v>
          </cell>
        </row>
        <row r="107">
          <cell r="B107" t="str">
            <v>затрудняюсь ответить</v>
          </cell>
          <cell r="C107">
            <v>15</v>
          </cell>
        </row>
        <row r="110">
          <cell r="B110" t="str">
            <v>полностью</v>
          </cell>
          <cell r="C110">
            <v>14</v>
          </cell>
        </row>
        <row r="111">
          <cell r="B111" t="str">
            <v>частично</v>
          </cell>
          <cell r="C111">
            <v>4</v>
          </cell>
        </row>
        <row r="112">
          <cell r="B112" t="str">
            <v>не удовлетворен</v>
          </cell>
        </row>
        <row r="113">
          <cell r="B113" t="str">
            <v>затрудняюсь ответить</v>
          </cell>
          <cell r="C113">
            <v>9</v>
          </cell>
        </row>
        <row r="116">
          <cell r="B116" t="str">
            <v>полностью</v>
          </cell>
          <cell r="C116">
            <v>20</v>
          </cell>
        </row>
        <row r="117">
          <cell r="B117" t="str">
            <v>частично</v>
          </cell>
          <cell r="C117">
            <v>3</v>
          </cell>
        </row>
        <row r="118">
          <cell r="B118" t="str">
            <v>не удовлетворен</v>
          </cell>
        </row>
        <row r="119">
          <cell r="B119" t="str">
            <v>затрудняюсь ответить</v>
          </cell>
          <cell r="C119">
            <v>4</v>
          </cell>
        </row>
        <row r="122">
          <cell r="B122" t="str">
            <v>полностью</v>
          </cell>
          <cell r="C122">
            <v>21</v>
          </cell>
        </row>
        <row r="123">
          <cell r="B123" t="str">
            <v>частично</v>
          </cell>
          <cell r="C123">
            <v>1</v>
          </cell>
        </row>
        <row r="124">
          <cell r="B124" t="str">
            <v xml:space="preserve"> не удовлетворен</v>
          </cell>
        </row>
        <row r="125">
          <cell r="B125" t="str">
            <v>затрудняюсь ответить</v>
          </cell>
          <cell r="C125">
            <v>5</v>
          </cell>
        </row>
        <row r="129">
          <cell r="B129" t="str">
            <v>полностью</v>
          </cell>
          <cell r="C129">
            <v>23</v>
          </cell>
        </row>
        <row r="130">
          <cell r="B130" t="str">
            <v>частично</v>
          </cell>
        </row>
        <row r="131">
          <cell r="B131" t="str">
            <v>не удовлетворен</v>
          </cell>
        </row>
        <row r="132">
          <cell r="B132" t="str">
            <v>затрудняюсь ответить</v>
          </cell>
          <cell r="C132">
            <v>4</v>
          </cell>
        </row>
        <row r="136">
          <cell r="B136" t="str">
            <v>а) Развитие способностей каждого ребенка</v>
          </cell>
          <cell r="C136">
            <v>16</v>
          </cell>
        </row>
        <row r="137">
          <cell r="B137" t="str">
            <v>б) Сопровождение и поддержка одаренности детей</v>
          </cell>
          <cell r="C137">
            <v>4</v>
          </cell>
        </row>
        <row r="138">
          <cell r="B138" t="str">
            <v>в) Воспитательная работа с детьми</v>
          </cell>
          <cell r="C138">
            <v>6</v>
          </cell>
        </row>
        <row r="139">
          <cell r="B139" t="str">
            <v>г) Психолого-педагогическое сопровождение детей, имеющих проблемы</v>
          </cell>
          <cell r="C139">
            <v>5</v>
          </cell>
        </row>
        <row r="140">
          <cell r="B140" t="str">
            <v>д) Взаимодействие с другими ОУ</v>
          </cell>
          <cell r="C140">
            <v>2</v>
          </cell>
        </row>
        <row r="141">
          <cell r="B141" t="str">
            <v>е) Формирование успешности, поддержка достижений</v>
          </cell>
          <cell r="C141">
            <v>12</v>
          </cell>
        </row>
        <row r="142">
          <cell r="B142" t="str">
            <v>ж) Разрешение конфликтных ситуаций</v>
          </cell>
          <cell r="C142">
            <v>0</v>
          </cell>
        </row>
        <row r="143">
          <cell r="B143" t="str">
            <v>э) Социализация детей и подростков</v>
          </cell>
          <cell r="C143">
            <v>7</v>
          </cell>
        </row>
        <row r="144">
          <cell r="B144" t="str">
            <v>и) Наличие выбора образовательных услуг</v>
          </cell>
          <cell r="C144">
            <v>10</v>
          </cell>
        </row>
        <row r="145">
          <cell r="B145" t="str">
            <v>к) Затрудняюсь ответить</v>
          </cell>
          <cell r="C145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3" sqref="A3"/>
    </sheetView>
  </sheetViews>
  <sheetFormatPr defaultRowHeight="15" x14ac:dyDescent="0.25"/>
  <cols>
    <col min="1" max="1" width="19.85546875" customWidth="1"/>
  </cols>
  <sheetData>
    <row r="3" spans="1:1" x14ac:dyDescent="0.25">
      <c r="A3" s="27" t="s">
        <v>27</v>
      </c>
    </row>
    <row r="4" spans="1:1" x14ac:dyDescent="0.25">
      <c r="A4" s="27" t="s">
        <v>28</v>
      </c>
    </row>
    <row r="5" spans="1:1" x14ac:dyDescent="0.25">
      <c r="A5" s="27" t="s">
        <v>29</v>
      </c>
    </row>
    <row r="6" spans="1:1" x14ac:dyDescent="0.25">
      <c r="A6" s="27" t="s">
        <v>118</v>
      </c>
    </row>
    <row r="7" spans="1:1" x14ac:dyDescent="0.25">
      <c r="A7" s="27" t="s">
        <v>250</v>
      </c>
    </row>
    <row r="8" spans="1:1" x14ac:dyDescent="0.25">
      <c r="A8" s="27" t="s">
        <v>301</v>
      </c>
    </row>
    <row r="9" spans="1:1" x14ac:dyDescent="0.25">
      <c r="A9" s="27" t="s">
        <v>337</v>
      </c>
    </row>
    <row r="10" spans="1:1" x14ac:dyDescent="0.25">
      <c r="A10" s="27" t="s">
        <v>385</v>
      </c>
    </row>
  </sheetData>
  <hyperlinks>
    <hyperlink ref="A3" location="'Список детей'!A1" display="Список детей"/>
    <hyperlink ref="A4" location="Мониторинг!A1" display="Мониторинг"/>
    <hyperlink ref="A5" location="Индивид!A1" display="Индивид"/>
    <hyperlink ref="A6" location="Анкетирование!A1" display="Анкетирование"/>
    <hyperlink ref="A7" location="Протокол!A1" display="Протокол"/>
    <hyperlink ref="A8" location="'Отчет методиста'!A1" display="Отчет методиста"/>
    <hyperlink ref="A9" location="Зарплата!A1" display="Зарплата"/>
    <hyperlink ref="A10" location="'Создание меню'!A1" display="Создание меню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16" sqref="D16"/>
    </sheetView>
  </sheetViews>
  <sheetFormatPr defaultRowHeight="15" x14ac:dyDescent="0.25"/>
  <cols>
    <col min="1" max="1" width="14.85546875" customWidth="1"/>
    <col min="2" max="11" width="12" customWidth="1"/>
  </cols>
  <sheetData>
    <row r="1" spans="1:11" x14ac:dyDescent="0.25">
      <c r="A1" s="305" t="s">
        <v>487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48.75" customHeight="1" x14ac:dyDescent="0.25">
      <c r="A2" s="158" t="s">
        <v>488</v>
      </c>
      <c r="B2" s="306" t="s">
        <v>489</v>
      </c>
      <c r="C2" s="306"/>
      <c r="D2" s="307" t="s">
        <v>490</v>
      </c>
      <c r="E2" s="307"/>
      <c r="F2" s="307" t="s">
        <v>491</v>
      </c>
      <c r="G2" s="307"/>
      <c r="H2" s="307" t="s">
        <v>492</v>
      </c>
      <c r="I2" s="307"/>
      <c r="J2" s="307" t="s">
        <v>493</v>
      </c>
      <c r="K2" s="307"/>
    </row>
    <row r="3" spans="1:11" x14ac:dyDescent="0.25">
      <c r="A3" s="10"/>
      <c r="B3" s="15" t="s">
        <v>494</v>
      </c>
      <c r="C3" s="15" t="s">
        <v>495</v>
      </c>
      <c r="D3" s="15" t="s">
        <v>494</v>
      </c>
      <c r="E3" s="15" t="s">
        <v>495</v>
      </c>
      <c r="F3" s="15" t="s">
        <v>494</v>
      </c>
      <c r="G3" s="15" t="s">
        <v>495</v>
      </c>
      <c r="H3" s="15" t="s">
        <v>494</v>
      </c>
      <c r="I3" s="15" t="s">
        <v>495</v>
      </c>
      <c r="J3" s="15" t="s">
        <v>494</v>
      </c>
      <c r="K3" s="15" t="s">
        <v>495</v>
      </c>
    </row>
    <row r="4" spans="1:11" x14ac:dyDescent="0.25">
      <c r="A4" s="10" t="s">
        <v>415</v>
      </c>
      <c r="B4" s="15">
        <v>3</v>
      </c>
      <c r="C4" s="15">
        <v>3</v>
      </c>
      <c r="D4" s="15">
        <v>3</v>
      </c>
      <c r="E4" s="15">
        <v>8</v>
      </c>
      <c r="F4" s="15">
        <v>5</v>
      </c>
      <c r="G4" s="15">
        <v>7</v>
      </c>
      <c r="H4" s="15">
        <v>6</v>
      </c>
      <c r="I4" s="15">
        <v>9</v>
      </c>
      <c r="J4" s="15">
        <v>6</v>
      </c>
      <c r="K4" s="15">
        <v>8</v>
      </c>
    </row>
    <row r="5" spans="1:11" x14ac:dyDescent="0.25">
      <c r="A5" s="10" t="s">
        <v>418</v>
      </c>
      <c r="B5" s="15">
        <v>6</v>
      </c>
      <c r="C5" s="15">
        <v>5</v>
      </c>
      <c r="D5" s="15">
        <v>6</v>
      </c>
      <c r="E5" s="15">
        <v>3</v>
      </c>
      <c r="F5" s="15">
        <v>6</v>
      </c>
      <c r="G5" s="15">
        <v>7</v>
      </c>
      <c r="H5" s="15">
        <v>5</v>
      </c>
      <c r="I5" s="15">
        <v>4</v>
      </c>
      <c r="J5" s="15">
        <v>5</v>
      </c>
      <c r="K5" s="15">
        <v>5</v>
      </c>
    </row>
    <row r="6" spans="1:11" x14ac:dyDescent="0.25">
      <c r="A6" s="10" t="s">
        <v>496</v>
      </c>
      <c r="B6" s="15">
        <v>7</v>
      </c>
      <c r="C6" s="15">
        <v>8</v>
      </c>
      <c r="D6" s="15">
        <v>6</v>
      </c>
      <c r="E6" s="15">
        <v>4</v>
      </c>
      <c r="F6" s="15">
        <v>5</v>
      </c>
      <c r="G6" s="15">
        <v>2</v>
      </c>
      <c r="H6" s="15">
        <v>5</v>
      </c>
      <c r="I6" s="15">
        <v>3</v>
      </c>
      <c r="J6" s="15">
        <v>5</v>
      </c>
      <c r="K6" s="15">
        <v>3</v>
      </c>
    </row>
    <row r="7" spans="1:11" ht="177.75" customHeight="1" x14ac:dyDescent="0.25">
      <c r="A7" s="10"/>
      <c r="B7" s="305"/>
      <c r="C7" s="305"/>
      <c r="D7" s="305"/>
      <c r="E7" s="305"/>
      <c r="F7" s="305"/>
      <c r="G7" s="305"/>
      <c r="H7" s="305"/>
      <c r="I7" s="305"/>
      <c r="J7" s="305"/>
      <c r="K7" s="305"/>
    </row>
  </sheetData>
  <mergeCells count="11">
    <mergeCell ref="B7:C7"/>
    <mergeCell ref="D7:E7"/>
    <mergeCell ref="F7:G7"/>
    <mergeCell ref="H7:I7"/>
    <mergeCell ref="J7:K7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10" workbookViewId="0">
      <selection activeCell="H26" sqref="H26"/>
    </sheetView>
  </sheetViews>
  <sheetFormatPr defaultRowHeight="15" x14ac:dyDescent="0.25"/>
  <cols>
    <col min="1" max="1" width="30.28515625" customWidth="1"/>
    <col min="2" max="2" width="27.28515625" customWidth="1"/>
    <col min="3" max="3" width="19" customWidth="1"/>
    <col min="4" max="4" width="11.85546875" customWidth="1"/>
    <col min="5" max="5" width="13.28515625" customWidth="1"/>
  </cols>
  <sheetData>
    <row r="1" spans="1:5" ht="18.75" x14ac:dyDescent="0.25">
      <c r="A1" s="336" t="s">
        <v>251</v>
      </c>
      <c r="B1" s="336"/>
      <c r="C1" s="336"/>
      <c r="D1" s="336"/>
      <c r="E1" s="336"/>
    </row>
    <row r="2" spans="1:5" ht="15.75" x14ac:dyDescent="0.25">
      <c r="A2" s="337" t="s">
        <v>252</v>
      </c>
      <c r="B2" s="337"/>
      <c r="C2" s="337"/>
      <c r="D2" s="337"/>
      <c r="E2" s="337"/>
    </row>
    <row r="3" spans="1:5" ht="19.5" x14ac:dyDescent="0.25">
      <c r="A3" s="332" t="s">
        <v>253</v>
      </c>
      <c r="B3" s="332"/>
      <c r="C3" s="332"/>
      <c r="D3" s="332"/>
      <c r="E3" s="332"/>
    </row>
    <row r="4" spans="1:5" ht="31.5" x14ac:dyDescent="0.25">
      <c r="A4" s="52" t="s">
        <v>254</v>
      </c>
      <c r="B4" s="320" t="s">
        <v>255</v>
      </c>
      <c r="C4" s="321"/>
      <c r="D4" s="53" t="s">
        <v>256</v>
      </c>
      <c r="E4" s="53" t="s">
        <v>257</v>
      </c>
    </row>
    <row r="5" spans="1:5" x14ac:dyDescent="0.25">
      <c r="A5" s="52"/>
      <c r="B5" s="320"/>
      <c r="C5" s="321"/>
      <c r="D5" s="54"/>
      <c r="E5" s="54"/>
    </row>
    <row r="6" spans="1:5" x14ac:dyDescent="0.25">
      <c r="A6" s="52"/>
      <c r="B6" s="320"/>
      <c r="C6" s="321"/>
      <c r="D6" s="54"/>
      <c r="E6" s="54"/>
    </row>
    <row r="7" spans="1:5" x14ac:dyDescent="0.25">
      <c r="A7" s="55"/>
      <c r="B7" s="326"/>
      <c r="C7" s="327"/>
      <c r="D7" s="56"/>
      <c r="E7" s="56"/>
    </row>
    <row r="8" spans="1:5" ht="15.75" x14ac:dyDescent="0.25">
      <c r="A8" s="311" t="s">
        <v>258</v>
      </c>
      <c r="B8" s="311"/>
      <c r="C8" s="311"/>
      <c r="D8" s="57">
        <f>SUM(D7:D7)</f>
        <v>0</v>
      </c>
      <c r="E8" s="57">
        <f>SUM(E7:E7)</f>
        <v>0</v>
      </c>
    </row>
    <row r="9" spans="1:5" ht="19.5" x14ac:dyDescent="0.25">
      <c r="A9" s="332" t="s">
        <v>259</v>
      </c>
      <c r="B9" s="332"/>
      <c r="C9" s="332"/>
      <c r="D9" s="332"/>
      <c r="E9" s="332"/>
    </row>
    <row r="10" spans="1:5" ht="31.5" x14ac:dyDescent="0.25">
      <c r="A10" s="309" t="s">
        <v>260</v>
      </c>
      <c r="B10" s="330" t="s">
        <v>255</v>
      </c>
      <c r="C10" s="331"/>
      <c r="D10" s="53" t="s">
        <v>261</v>
      </c>
      <c r="E10" s="53" t="s">
        <v>262</v>
      </c>
    </row>
    <row r="11" spans="1:5" x14ac:dyDescent="0.25">
      <c r="A11" s="309"/>
      <c r="B11" s="313"/>
      <c r="C11" s="313"/>
      <c r="D11" s="56"/>
      <c r="E11" s="56"/>
    </row>
    <row r="12" spans="1:5" x14ac:dyDescent="0.25">
      <c r="A12" s="309"/>
      <c r="B12" s="310"/>
      <c r="C12" s="310"/>
      <c r="D12" s="56"/>
      <c r="E12" s="56"/>
    </row>
    <row r="13" spans="1:5" x14ac:dyDescent="0.25">
      <c r="A13" s="309"/>
      <c r="B13" s="310"/>
      <c r="C13" s="310"/>
      <c r="D13" s="56"/>
      <c r="E13" s="56"/>
    </row>
    <row r="14" spans="1:5" ht="15.75" x14ac:dyDescent="0.25">
      <c r="A14" s="309"/>
      <c r="B14" s="308" t="s">
        <v>258</v>
      </c>
      <c r="C14" s="308"/>
      <c r="D14" s="57">
        <f>SUM(D10:D13)</f>
        <v>0</v>
      </c>
      <c r="E14" s="57">
        <f>SUM(E10:E13)</f>
        <v>0</v>
      </c>
    </row>
    <row r="15" spans="1:5" ht="31.5" x14ac:dyDescent="0.25">
      <c r="A15" s="309" t="s">
        <v>263</v>
      </c>
      <c r="B15" s="330" t="s">
        <v>255</v>
      </c>
      <c r="C15" s="331"/>
      <c r="D15" s="53" t="s">
        <v>264</v>
      </c>
      <c r="E15" s="53" t="s">
        <v>262</v>
      </c>
    </row>
    <row r="16" spans="1:5" x14ac:dyDescent="0.25">
      <c r="A16" s="309"/>
      <c r="B16" s="333"/>
      <c r="C16" s="333"/>
      <c r="D16" s="56"/>
      <c r="E16" s="56"/>
    </row>
    <row r="17" spans="1:5" x14ac:dyDescent="0.25">
      <c r="A17" s="309"/>
      <c r="B17" s="334"/>
      <c r="C17" s="334"/>
      <c r="D17" s="56"/>
      <c r="E17" s="56"/>
    </row>
    <row r="18" spans="1:5" x14ac:dyDescent="0.25">
      <c r="A18" s="309"/>
      <c r="B18" s="335"/>
      <c r="C18" s="335"/>
      <c r="D18" s="56"/>
      <c r="E18" s="56"/>
    </row>
    <row r="19" spans="1:5" ht="15.75" x14ac:dyDescent="0.25">
      <c r="A19" s="58"/>
      <c r="B19" s="308" t="s">
        <v>258</v>
      </c>
      <c r="C19" s="308"/>
      <c r="D19" s="57">
        <f>SUM(D16:D18)</f>
        <v>0</v>
      </c>
      <c r="E19" s="57">
        <f>SUM(E16:E18)</f>
        <v>0</v>
      </c>
    </row>
    <row r="20" spans="1:5" ht="15.75" x14ac:dyDescent="0.25">
      <c r="A20" s="309" t="s">
        <v>265</v>
      </c>
      <c r="B20" s="328"/>
      <c r="C20" s="328"/>
      <c r="D20" s="59"/>
      <c r="E20" s="59"/>
    </row>
    <row r="21" spans="1:5" ht="15.75" x14ac:dyDescent="0.25">
      <c r="A21" s="309"/>
      <c r="B21" s="328"/>
      <c r="C21" s="328"/>
      <c r="D21" s="59"/>
      <c r="E21" s="59"/>
    </row>
    <row r="22" spans="1:5" ht="15.75" x14ac:dyDescent="0.25">
      <c r="A22" s="309"/>
      <c r="B22" s="310"/>
      <c r="C22" s="329"/>
      <c r="D22" s="59"/>
      <c r="E22" s="59"/>
    </row>
    <row r="23" spans="1:5" ht="15.75" x14ac:dyDescent="0.25">
      <c r="A23" s="308" t="s">
        <v>258</v>
      </c>
      <c r="B23" s="308"/>
      <c r="C23" s="308"/>
      <c r="D23" s="57">
        <f>SUM(D20:D22)</f>
        <v>0</v>
      </c>
      <c r="E23" s="57">
        <f>SUM(E20:E22)</f>
        <v>0</v>
      </c>
    </row>
    <row r="24" spans="1:5" ht="21" x14ac:dyDescent="0.25">
      <c r="A24" s="309" t="s">
        <v>266</v>
      </c>
      <c r="B24" s="330" t="s">
        <v>255</v>
      </c>
      <c r="C24" s="331"/>
      <c r="D24" s="53" t="s">
        <v>267</v>
      </c>
      <c r="E24" s="53" t="s">
        <v>268</v>
      </c>
    </row>
    <row r="25" spans="1:5" x14ac:dyDescent="0.25">
      <c r="A25" s="309"/>
      <c r="B25" s="326"/>
      <c r="C25" s="327"/>
      <c r="D25" s="56"/>
      <c r="E25" s="56"/>
    </row>
    <row r="26" spans="1:5" x14ac:dyDescent="0.25">
      <c r="A26" s="309"/>
      <c r="B26" s="326"/>
      <c r="C26" s="327"/>
      <c r="D26" s="56"/>
      <c r="E26" s="56"/>
    </row>
    <row r="27" spans="1:5" ht="15.75" x14ac:dyDescent="0.25">
      <c r="A27" s="309"/>
      <c r="B27" s="311" t="s">
        <v>258</v>
      </c>
      <c r="C27" s="311"/>
      <c r="D27" s="57">
        <f>SUM(D24:D26)</f>
        <v>0</v>
      </c>
      <c r="E27" s="57">
        <f>SUM(E24:E26)</f>
        <v>0</v>
      </c>
    </row>
    <row r="28" spans="1:5" ht="42" x14ac:dyDescent="0.25">
      <c r="A28" s="309" t="s">
        <v>269</v>
      </c>
      <c r="B28" s="319" t="s">
        <v>270</v>
      </c>
      <c r="C28" s="319"/>
      <c r="D28" s="53" t="s">
        <v>271</v>
      </c>
      <c r="E28" s="53" t="s">
        <v>262</v>
      </c>
    </row>
    <row r="29" spans="1:5" x14ac:dyDescent="0.25">
      <c r="A29" s="309"/>
      <c r="B29" s="325"/>
      <c r="C29" s="325"/>
      <c r="D29" s="56"/>
      <c r="E29" s="56"/>
    </row>
    <row r="30" spans="1:5" x14ac:dyDescent="0.25">
      <c r="A30" s="309"/>
      <c r="B30" s="310"/>
      <c r="C30" s="310"/>
      <c r="D30" s="56"/>
      <c r="E30" s="56"/>
    </row>
    <row r="31" spans="1:5" ht="15.75" x14ac:dyDescent="0.25">
      <c r="A31" s="60"/>
      <c r="B31" s="308" t="s">
        <v>258</v>
      </c>
      <c r="C31" s="308"/>
      <c r="D31" s="52">
        <f>SUM(D29:D30)</f>
        <v>0</v>
      </c>
      <c r="E31" s="52">
        <f>SUM(E29:E30)</f>
        <v>0</v>
      </c>
    </row>
    <row r="32" spans="1:5" ht="21" x14ac:dyDescent="0.25">
      <c r="A32" s="309" t="s">
        <v>272</v>
      </c>
      <c r="B32" s="320" t="s">
        <v>273</v>
      </c>
      <c r="C32" s="321"/>
      <c r="D32" s="53" t="s">
        <v>274</v>
      </c>
      <c r="E32" s="53" t="s">
        <v>268</v>
      </c>
    </row>
    <row r="33" spans="1:5" x14ac:dyDescent="0.25">
      <c r="A33" s="309"/>
      <c r="B33" s="326"/>
      <c r="C33" s="327"/>
      <c r="D33" s="56"/>
      <c r="E33" s="56"/>
    </row>
    <row r="34" spans="1:5" x14ac:dyDescent="0.25">
      <c r="A34" s="309"/>
      <c r="B34" s="326"/>
      <c r="C34" s="327"/>
      <c r="D34" s="56"/>
      <c r="E34" s="56"/>
    </row>
    <row r="35" spans="1:5" ht="15.75" x14ac:dyDescent="0.25">
      <c r="A35" s="309"/>
      <c r="B35" s="311" t="s">
        <v>258</v>
      </c>
      <c r="C35" s="311"/>
      <c r="D35" s="57">
        <f>SUM(D33:D34)</f>
        <v>0</v>
      </c>
      <c r="E35" s="57">
        <f>SUM(E33:E34)</f>
        <v>0</v>
      </c>
    </row>
    <row r="36" spans="1:5" ht="21" x14ac:dyDescent="0.25">
      <c r="A36" s="309" t="s">
        <v>275</v>
      </c>
      <c r="B36" s="319" t="s">
        <v>276</v>
      </c>
      <c r="C36" s="319"/>
      <c r="D36" s="53" t="s">
        <v>277</v>
      </c>
      <c r="E36" s="53" t="s">
        <v>278</v>
      </c>
    </row>
    <row r="37" spans="1:5" x14ac:dyDescent="0.25">
      <c r="A37" s="309"/>
      <c r="B37" s="310"/>
      <c r="C37" s="310"/>
      <c r="D37" s="61"/>
      <c r="E37" s="56"/>
    </row>
    <row r="38" spans="1:5" ht="15.75" x14ac:dyDescent="0.25">
      <c r="A38" s="309"/>
      <c r="B38" s="308" t="s">
        <v>258</v>
      </c>
      <c r="C38" s="308"/>
      <c r="D38" s="57">
        <f>SUM(D36:D37)</f>
        <v>0</v>
      </c>
      <c r="E38" s="57">
        <f>SUM(E36:E37)</f>
        <v>0</v>
      </c>
    </row>
    <row r="39" spans="1:5" ht="21" x14ac:dyDescent="0.25">
      <c r="A39" s="309" t="s">
        <v>279</v>
      </c>
      <c r="B39" s="320" t="s">
        <v>255</v>
      </c>
      <c r="C39" s="321"/>
      <c r="D39" s="53" t="s">
        <v>280</v>
      </c>
      <c r="E39" s="53" t="s">
        <v>268</v>
      </c>
    </row>
    <row r="40" spans="1:5" x14ac:dyDescent="0.25">
      <c r="A40" s="309"/>
      <c r="B40" s="322"/>
      <c r="C40" s="323"/>
      <c r="D40" s="56"/>
      <c r="E40" s="56"/>
    </row>
    <row r="41" spans="1:5" x14ac:dyDescent="0.25">
      <c r="A41" s="309"/>
      <c r="B41" s="322"/>
      <c r="C41" s="323"/>
      <c r="D41" s="56"/>
      <c r="E41" s="56"/>
    </row>
    <row r="42" spans="1:5" ht="15.75" x14ac:dyDescent="0.25">
      <c r="A42" s="309"/>
      <c r="B42" s="308" t="s">
        <v>258</v>
      </c>
      <c r="C42" s="308"/>
      <c r="D42" s="57">
        <f>SUM(D39:D41)</f>
        <v>0</v>
      </c>
      <c r="E42" s="57">
        <f>SUM(E39:E41)</f>
        <v>0</v>
      </c>
    </row>
    <row r="43" spans="1:5" ht="23.25" x14ac:dyDescent="0.25">
      <c r="A43" s="324" t="s">
        <v>281</v>
      </c>
      <c r="B43" s="324"/>
      <c r="C43" s="324"/>
      <c r="D43" s="324"/>
      <c r="E43" s="324"/>
    </row>
    <row r="44" spans="1:5" ht="21" x14ac:dyDescent="0.25">
      <c r="A44" s="316" t="s">
        <v>282</v>
      </c>
      <c r="B44" s="316"/>
      <c r="C44" s="316" t="s">
        <v>283</v>
      </c>
      <c r="D44" s="316"/>
      <c r="E44" s="53" t="s">
        <v>268</v>
      </c>
    </row>
    <row r="45" spans="1:5" x14ac:dyDescent="0.25">
      <c r="A45" s="317"/>
      <c r="B45" s="318"/>
      <c r="C45" s="317"/>
      <c r="D45" s="318"/>
      <c r="E45" s="53"/>
    </row>
    <row r="46" spans="1:5" x14ac:dyDescent="0.25">
      <c r="A46" s="317"/>
      <c r="B46" s="318"/>
      <c r="C46" s="317"/>
      <c r="D46" s="318"/>
      <c r="E46" s="53"/>
    </row>
    <row r="47" spans="1:5" ht="15.75" x14ac:dyDescent="0.25">
      <c r="A47" s="314"/>
      <c r="B47" s="314"/>
      <c r="C47" s="315">
        <f>SUM(C45:D46)</f>
        <v>0</v>
      </c>
      <c r="D47" s="315"/>
      <c r="E47" s="57">
        <f>SUM(E45:E46)</f>
        <v>0</v>
      </c>
    </row>
    <row r="48" spans="1:5" ht="21" x14ac:dyDescent="0.25">
      <c r="A48" s="309" t="s">
        <v>284</v>
      </c>
      <c r="B48" s="316" t="s">
        <v>285</v>
      </c>
      <c r="C48" s="316"/>
      <c r="D48" s="53" t="s">
        <v>286</v>
      </c>
      <c r="E48" s="53" t="s">
        <v>287</v>
      </c>
    </row>
    <row r="49" spans="1:5" x14ac:dyDescent="0.25">
      <c r="A49" s="309"/>
      <c r="B49" s="310"/>
      <c r="C49" s="310"/>
      <c r="D49" s="56"/>
      <c r="E49" s="56"/>
    </row>
    <row r="50" spans="1:5" x14ac:dyDescent="0.25">
      <c r="A50" s="309"/>
      <c r="B50" s="310"/>
      <c r="C50" s="310"/>
      <c r="D50" s="56"/>
      <c r="E50" s="56"/>
    </row>
    <row r="51" spans="1:5" ht="15.75" x14ac:dyDescent="0.25">
      <c r="A51" s="309"/>
      <c r="B51" s="308" t="s">
        <v>258</v>
      </c>
      <c r="C51" s="308"/>
      <c r="D51" s="57">
        <f>SUM(D49:D50)</f>
        <v>0</v>
      </c>
      <c r="E51" s="57">
        <f>SUM(E49:E50)</f>
        <v>0</v>
      </c>
    </row>
    <row r="52" spans="1:5" ht="21" x14ac:dyDescent="0.25">
      <c r="A52" s="309" t="s">
        <v>265</v>
      </c>
      <c r="B52" s="53" t="s">
        <v>288</v>
      </c>
      <c r="C52" s="53" t="s">
        <v>289</v>
      </c>
      <c r="D52" s="53" t="s">
        <v>280</v>
      </c>
      <c r="E52" s="53" t="s">
        <v>287</v>
      </c>
    </row>
    <row r="53" spans="1:5" x14ac:dyDescent="0.25">
      <c r="A53" s="309"/>
      <c r="B53" s="62"/>
      <c r="C53" s="62"/>
      <c r="D53" s="56"/>
      <c r="E53" s="56"/>
    </row>
    <row r="54" spans="1:5" x14ac:dyDescent="0.25">
      <c r="A54" s="309"/>
      <c r="B54" s="62"/>
      <c r="C54" s="62"/>
      <c r="D54" s="56"/>
      <c r="E54" s="56"/>
    </row>
    <row r="55" spans="1:5" x14ac:dyDescent="0.25">
      <c r="A55" s="309"/>
      <c r="B55" s="63"/>
      <c r="C55" s="64"/>
      <c r="D55" s="56"/>
      <c r="E55" s="56"/>
    </row>
    <row r="56" spans="1:5" x14ac:dyDescent="0.25">
      <c r="A56" s="309"/>
      <c r="B56" s="64"/>
      <c r="C56" s="64"/>
      <c r="D56" s="56"/>
      <c r="E56" s="56"/>
    </row>
    <row r="57" spans="1:5" ht="15.75" x14ac:dyDescent="0.25">
      <c r="A57" s="58"/>
      <c r="B57" s="308" t="s">
        <v>258</v>
      </c>
      <c r="C57" s="308"/>
      <c r="D57" s="57">
        <f>SUM(D53:D56)</f>
        <v>0</v>
      </c>
      <c r="E57" s="57">
        <f>SUM(E53:E56)</f>
        <v>0</v>
      </c>
    </row>
    <row r="58" spans="1:5" ht="21" x14ac:dyDescent="0.25">
      <c r="A58" s="309" t="s">
        <v>290</v>
      </c>
      <c r="B58" s="53" t="s">
        <v>291</v>
      </c>
      <c r="C58" s="53" t="s">
        <v>289</v>
      </c>
      <c r="D58" s="53" t="s">
        <v>280</v>
      </c>
      <c r="E58" s="53" t="s">
        <v>287</v>
      </c>
    </row>
    <row r="59" spans="1:5" x14ac:dyDescent="0.25">
      <c r="A59" s="309"/>
      <c r="B59" s="64"/>
      <c r="C59" s="64"/>
      <c r="D59" s="56"/>
      <c r="E59" s="56"/>
    </row>
    <row r="60" spans="1:5" x14ac:dyDescent="0.25">
      <c r="A60" s="309"/>
      <c r="B60" s="62"/>
      <c r="C60" s="62"/>
      <c r="D60" s="56"/>
      <c r="E60" s="56"/>
    </row>
    <row r="61" spans="1:5" ht="15.75" x14ac:dyDescent="0.25">
      <c r="A61" s="309"/>
      <c r="B61" s="311" t="s">
        <v>258</v>
      </c>
      <c r="C61" s="311"/>
      <c r="D61" s="57">
        <f>SUM(D59:D60)</f>
        <v>0</v>
      </c>
      <c r="E61" s="57">
        <f>SUM(E59:E60)</f>
        <v>0</v>
      </c>
    </row>
    <row r="62" spans="1:5" ht="21" x14ac:dyDescent="0.25">
      <c r="A62" s="309" t="s">
        <v>292</v>
      </c>
      <c r="B62" s="53" t="s">
        <v>288</v>
      </c>
      <c r="C62" s="53" t="s">
        <v>289</v>
      </c>
      <c r="D62" s="53" t="s">
        <v>280</v>
      </c>
      <c r="E62" s="53" t="s">
        <v>287</v>
      </c>
    </row>
    <row r="63" spans="1:5" x14ac:dyDescent="0.25">
      <c r="A63" s="309"/>
      <c r="B63" s="64"/>
      <c r="C63" s="64"/>
      <c r="D63" s="56"/>
      <c r="E63" s="56"/>
    </row>
    <row r="64" spans="1:5" ht="15.75" x14ac:dyDescent="0.25">
      <c r="A64" s="309"/>
      <c r="B64" s="308" t="s">
        <v>258</v>
      </c>
      <c r="C64" s="308"/>
      <c r="D64" s="52">
        <f>SUM(D62:D63)</f>
        <v>0</v>
      </c>
      <c r="E64" s="52">
        <f>SUM(E62:E63)</f>
        <v>0</v>
      </c>
    </row>
    <row r="65" spans="1:5" ht="15.75" x14ac:dyDescent="0.25">
      <c r="A65" s="58" t="s">
        <v>293</v>
      </c>
      <c r="B65" s="310"/>
      <c r="C65" s="310"/>
      <c r="D65" s="56"/>
      <c r="E65" s="56"/>
    </row>
    <row r="66" spans="1:5" ht="31.5" x14ac:dyDescent="0.25">
      <c r="A66" s="309" t="s">
        <v>28</v>
      </c>
      <c r="B66" s="60" t="s">
        <v>294</v>
      </c>
      <c r="C66" s="53" t="s">
        <v>295</v>
      </c>
      <c r="D66" s="53" t="s">
        <v>296</v>
      </c>
      <c r="E66" s="53" t="s">
        <v>297</v>
      </c>
    </row>
    <row r="67" spans="1:5" x14ac:dyDescent="0.25">
      <c r="A67" s="309"/>
      <c r="B67" s="64"/>
      <c r="C67" s="64"/>
      <c r="D67" s="56"/>
      <c r="E67" s="56"/>
    </row>
    <row r="68" spans="1:5" x14ac:dyDescent="0.25">
      <c r="A68" s="309"/>
      <c r="B68" s="64"/>
      <c r="C68" s="64"/>
      <c r="D68" s="56"/>
      <c r="E68" s="56"/>
    </row>
    <row r="69" spans="1:5" ht="15.75" x14ac:dyDescent="0.25">
      <c r="A69" s="309"/>
      <c r="B69" s="311" t="s">
        <v>258</v>
      </c>
      <c r="C69" s="311"/>
      <c r="D69" s="57">
        <f>SUM(D67:D68)</f>
        <v>0</v>
      </c>
      <c r="E69" s="57">
        <f>SUM(E67:E68)</f>
        <v>0</v>
      </c>
    </row>
    <row r="70" spans="1:5" ht="21" x14ac:dyDescent="0.25">
      <c r="A70" s="309" t="s">
        <v>298</v>
      </c>
      <c r="B70" s="312" t="s">
        <v>299</v>
      </c>
      <c r="C70" s="312"/>
      <c r="D70" s="53" t="s">
        <v>280</v>
      </c>
      <c r="E70" s="53" t="s">
        <v>287</v>
      </c>
    </row>
    <row r="71" spans="1:5" x14ac:dyDescent="0.25">
      <c r="A71" s="309"/>
      <c r="B71" s="313"/>
      <c r="C71" s="313"/>
      <c r="D71" s="56"/>
      <c r="E71" s="56"/>
    </row>
    <row r="72" spans="1:5" x14ac:dyDescent="0.25">
      <c r="A72" s="309"/>
      <c r="B72" s="313"/>
      <c r="C72" s="313"/>
      <c r="D72" s="56"/>
      <c r="E72" s="56"/>
    </row>
    <row r="73" spans="1:5" x14ac:dyDescent="0.25">
      <c r="A73" s="309"/>
      <c r="B73" s="313"/>
      <c r="C73" s="313"/>
      <c r="D73" s="56"/>
      <c r="E73" s="56"/>
    </row>
    <row r="74" spans="1:5" ht="15.75" x14ac:dyDescent="0.25">
      <c r="A74" s="58"/>
      <c r="B74" s="308" t="s">
        <v>258</v>
      </c>
      <c r="C74" s="308"/>
      <c r="D74" s="57">
        <f>SUM(D70:D73)</f>
        <v>0</v>
      </c>
      <c r="E74" s="57">
        <f>SUM(E70:E73)</f>
        <v>0</v>
      </c>
    </row>
    <row r="75" spans="1:5" x14ac:dyDescent="0.25">
      <c r="A75" s="309" t="s">
        <v>300</v>
      </c>
      <c r="B75" s="310"/>
      <c r="C75" s="310"/>
      <c r="D75" s="56"/>
      <c r="E75" s="56"/>
    </row>
    <row r="76" spans="1:5" x14ac:dyDescent="0.25">
      <c r="A76" s="309"/>
      <c r="B76" s="310"/>
      <c r="C76" s="310"/>
      <c r="D76" s="56"/>
      <c r="E76" s="56"/>
    </row>
    <row r="77" spans="1:5" x14ac:dyDescent="0.25">
      <c r="A77" s="309"/>
      <c r="B77" s="310"/>
      <c r="C77" s="310"/>
      <c r="D77" s="56"/>
      <c r="E77" s="56"/>
    </row>
  </sheetData>
  <mergeCells count="83">
    <mergeCell ref="B6:C6"/>
    <mergeCell ref="A1:E1"/>
    <mergeCell ref="A2:E2"/>
    <mergeCell ref="A3:E3"/>
    <mergeCell ref="B4:C4"/>
    <mergeCell ref="B5:C5"/>
    <mergeCell ref="B19:C19"/>
    <mergeCell ref="B7:C7"/>
    <mergeCell ref="A8:C8"/>
    <mergeCell ref="A9:E9"/>
    <mergeCell ref="A10:A14"/>
    <mergeCell ref="B10:C10"/>
    <mergeCell ref="B11:C11"/>
    <mergeCell ref="B12:C12"/>
    <mergeCell ref="B13:C13"/>
    <mergeCell ref="B14:C14"/>
    <mergeCell ref="A15:A18"/>
    <mergeCell ref="B15:C15"/>
    <mergeCell ref="B16:C16"/>
    <mergeCell ref="B17:C17"/>
    <mergeCell ref="B18:C18"/>
    <mergeCell ref="A24:A27"/>
    <mergeCell ref="B24:C24"/>
    <mergeCell ref="B25:C25"/>
    <mergeCell ref="B26:C26"/>
    <mergeCell ref="B27:C27"/>
    <mergeCell ref="A20:A22"/>
    <mergeCell ref="B20:C20"/>
    <mergeCell ref="B21:C21"/>
    <mergeCell ref="B22:C22"/>
    <mergeCell ref="A23:C23"/>
    <mergeCell ref="A32:A35"/>
    <mergeCell ref="B32:C32"/>
    <mergeCell ref="B33:C33"/>
    <mergeCell ref="B34:C34"/>
    <mergeCell ref="B35:C35"/>
    <mergeCell ref="A28:A30"/>
    <mergeCell ref="B28:C28"/>
    <mergeCell ref="B29:C29"/>
    <mergeCell ref="B30:C30"/>
    <mergeCell ref="B31:C31"/>
    <mergeCell ref="A46:B46"/>
    <mergeCell ref="C46:D46"/>
    <mergeCell ref="A36:A38"/>
    <mergeCell ref="B36:C36"/>
    <mergeCell ref="B37:C37"/>
    <mergeCell ref="B38:C38"/>
    <mergeCell ref="A39:A42"/>
    <mergeCell ref="B39:C39"/>
    <mergeCell ref="B40:C40"/>
    <mergeCell ref="B41:C41"/>
    <mergeCell ref="B42:C42"/>
    <mergeCell ref="A43:E43"/>
    <mergeCell ref="A44:B44"/>
    <mergeCell ref="C44:D44"/>
    <mergeCell ref="A45:B45"/>
    <mergeCell ref="C45:D45"/>
    <mergeCell ref="A47:B47"/>
    <mergeCell ref="C47:D47"/>
    <mergeCell ref="A48:A51"/>
    <mergeCell ref="B48:C48"/>
    <mergeCell ref="B49:C49"/>
    <mergeCell ref="B50:C50"/>
    <mergeCell ref="B51:C51"/>
    <mergeCell ref="A52:A56"/>
    <mergeCell ref="B57:C57"/>
    <mergeCell ref="A58:A61"/>
    <mergeCell ref="B61:C61"/>
    <mergeCell ref="A62:A64"/>
    <mergeCell ref="B64:C64"/>
    <mergeCell ref="B65:C65"/>
    <mergeCell ref="A66:A69"/>
    <mergeCell ref="B69:C69"/>
    <mergeCell ref="A70:A73"/>
    <mergeCell ref="B70:C70"/>
    <mergeCell ref="B71:C71"/>
    <mergeCell ref="B72:C72"/>
    <mergeCell ref="B73:C73"/>
    <mergeCell ref="B74:C74"/>
    <mergeCell ref="A75:A77"/>
    <mergeCell ref="B75:C75"/>
    <mergeCell ref="B76:C76"/>
    <mergeCell ref="B77:C7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M33" sqref="M33"/>
    </sheetView>
  </sheetViews>
  <sheetFormatPr defaultRowHeight="15" x14ac:dyDescent="0.25"/>
  <cols>
    <col min="1" max="1" width="4.28515625" customWidth="1"/>
    <col min="2" max="2" width="20.5703125" customWidth="1"/>
    <col min="3" max="3" width="8.42578125" customWidth="1"/>
    <col min="4" max="4" width="7.28515625" customWidth="1"/>
    <col min="5" max="5" width="7.42578125" customWidth="1"/>
    <col min="6" max="6" width="7.5703125" customWidth="1"/>
    <col min="9" max="9" width="10.42578125" customWidth="1"/>
    <col min="11" max="12" width="8.140625" customWidth="1"/>
    <col min="13" max="13" width="8.42578125" customWidth="1"/>
    <col min="14" max="14" width="12.85546875" customWidth="1"/>
  </cols>
  <sheetData>
    <row r="1" spans="1:14" ht="15.75" x14ac:dyDescent="0.25">
      <c r="A1" s="339" t="s">
        <v>302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x14ac:dyDescent="0.25">
      <c r="E2" s="65"/>
      <c r="F2" s="66" t="s">
        <v>303</v>
      </c>
      <c r="G2" s="66">
        <v>300</v>
      </c>
    </row>
    <row r="3" spans="1:14" ht="15.75" thickBot="1" x14ac:dyDescent="0.3"/>
    <row r="4" spans="1:14" x14ac:dyDescent="0.25">
      <c r="A4" s="340" t="s">
        <v>120</v>
      </c>
      <c r="B4" s="342" t="s">
        <v>304</v>
      </c>
      <c r="C4" s="342" t="s">
        <v>305</v>
      </c>
      <c r="D4" s="343" t="s">
        <v>306</v>
      </c>
      <c r="E4" s="343" t="s">
        <v>307</v>
      </c>
      <c r="F4" s="343" t="s">
        <v>308</v>
      </c>
      <c r="G4" s="345" t="s">
        <v>309</v>
      </c>
      <c r="H4" s="346"/>
      <c r="I4" s="346"/>
      <c r="J4" s="347"/>
      <c r="K4" s="348" t="s">
        <v>310</v>
      </c>
      <c r="L4" s="348"/>
      <c r="M4" s="348"/>
      <c r="N4" s="349" t="s">
        <v>311</v>
      </c>
    </row>
    <row r="5" spans="1:14" ht="54" x14ac:dyDescent="0.25">
      <c r="A5" s="341"/>
      <c r="B5" s="307"/>
      <c r="C5" s="307"/>
      <c r="D5" s="344"/>
      <c r="E5" s="344"/>
      <c r="F5" s="344"/>
      <c r="G5" s="67" t="s">
        <v>312</v>
      </c>
      <c r="H5" s="67" t="s">
        <v>313</v>
      </c>
      <c r="I5" s="67" t="s">
        <v>314</v>
      </c>
      <c r="J5" s="67" t="s">
        <v>315</v>
      </c>
      <c r="K5" s="68" t="s">
        <v>316</v>
      </c>
      <c r="L5" s="68" t="s">
        <v>317</v>
      </c>
      <c r="M5" s="68" t="s">
        <v>318</v>
      </c>
      <c r="N5" s="350"/>
    </row>
    <row r="6" spans="1:14" x14ac:dyDescent="0.25">
      <c r="A6" s="69">
        <v>1</v>
      </c>
      <c r="B6" s="10" t="s">
        <v>319</v>
      </c>
      <c r="C6" s="15">
        <v>12</v>
      </c>
      <c r="D6" s="15">
        <v>4.5999999999999996</v>
      </c>
      <c r="E6" s="15">
        <v>1</v>
      </c>
      <c r="F6" s="15">
        <v>15</v>
      </c>
      <c r="G6" s="15">
        <f>G$2*D6</f>
        <v>1380</v>
      </c>
      <c r="H6" s="15">
        <f>0.7*G$2*E6</f>
        <v>210</v>
      </c>
      <c r="I6" s="15">
        <f>0.6*G$2</f>
        <v>180</v>
      </c>
      <c r="J6" s="15">
        <f>F6*G6/100</f>
        <v>207</v>
      </c>
      <c r="K6" s="15">
        <f>0.12*(G6+H6+I6+J6)</f>
        <v>237.23999999999998</v>
      </c>
      <c r="L6" s="15">
        <f>0.01*(G6+H6+I6+J6)</f>
        <v>19.77</v>
      </c>
      <c r="M6" s="15">
        <f>L6</f>
        <v>19.77</v>
      </c>
      <c r="N6" s="70">
        <f>G6+H6+I6+J6-K6-L6-M6+2000</f>
        <v>3700.2200000000003</v>
      </c>
    </row>
    <row r="7" spans="1:14" x14ac:dyDescent="0.25">
      <c r="A7" s="69">
        <v>2</v>
      </c>
      <c r="B7" s="10" t="s">
        <v>320</v>
      </c>
      <c r="C7" s="15">
        <v>13</v>
      </c>
      <c r="D7" s="15">
        <v>5.2</v>
      </c>
      <c r="E7" s="15">
        <v>2</v>
      </c>
      <c r="F7" s="15">
        <v>25</v>
      </c>
      <c r="G7" s="15">
        <f t="shared" ref="G7:G14" si="0">G$2*D7</f>
        <v>1560</v>
      </c>
      <c r="H7" s="15">
        <f t="shared" ref="H7:H14" si="1">0.7*G$2*E7</f>
        <v>420</v>
      </c>
      <c r="I7" s="15">
        <f t="shared" ref="I7:I14" si="2">0.6*G$2</f>
        <v>180</v>
      </c>
      <c r="J7" s="15">
        <f t="shared" ref="J7:J14" si="3">F7*G7/100</f>
        <v>390</v>
      </c>
      <c r="K7" s="15">
        <f t="shared" ref="K7:K14" si="4">0.12*(G7+H7+I7+J7)</f>
        <v>306</v>
      </c>
      <c r="L7" s="15">
        <f t="shared" ref="L7:L14" si="5">0.01*(G7+H7+I7+J7)</f>
        <v>25.5</v>
      </c>
      <c r="M7" s="15">
        <f t="shared" ref="M7:M14" si="6">L7</f>
        <v>25.5</v>
      </c>
      <c r="N7" s="70">
        <f t="shared" ref="N7:N14" si="7">G7+H7+I7+J7-K7-L7-M7+2000</f>
        <v>4193</v>
      </c>
    </row>
    <row r="8" spans="1:14" x14ac:dyDescent="0.25">
      <c r="A8" s="69">
        <v>3</v>
      </c>
      <c r="B8" s="10" t="s">
        <v>321</v>
      </c>
      <c r="C8" s="15">
        <v>11</v>
      </c>
      <c r="D8" s="15">
        <v>4.9000000000000004</v>
      </c>
      <c r="E8" s="15">
        <v>1</v>
      </c>
      <c r="F8" s="15">
        <v>50</v>
      </c>
      <c r="G8" s="15">
        <f t="shared" si="0"/>
        <v>1470</v>
      </c>
      <c r="H8" s="15">
        <f t="shared" si="1"/>
        <v>210</v>
      </c>
      <c r="I8" s="15">
        <f t="shared" si="2"/>
        <v>180</v>
      </c>
      <c r="J8" s="15">
        <f t="shared" si="3"/>
        <v>735</v>
      </c>
      <c r="K8" s="15">
        <f t="shared" si="4"/>
        <v>311.39999999999998</v>
      </c>
      <c r="L8" s="15">
        <f t="shared" si="5"/>
        <v>25.95</v>
      </c>
      <c r="M8" s="15">
        <f t="shared" si="6"/>
        <v>25.95</v>
      </c>
      <c r="N8" s="70">
        <f t="shared" si="7"/>
        <v>4231.7000000000007</v>
      </c>
    </row>
    <row r="9" spans="1:14" x14ac:dyDescent="0.25">
      <c r="A9" s="69">
        <v>4</v>
      </c>
      <c r="B9" s="10" t="s">
        <v>322</v>
      </c>
      <c r="C9" s="15">
        <v>14</v>
      </c>
      <c r="D9" s="15">
        <v>5.6</v>
      </c>
      <c r="E9" s="15"/>
      <c r="F9" s="15">
        <v>50</v>
      </c>
      <c r="G9" s="15">
        <f t="shared" si="0"/>
        <v>1680</v>
      </c>
      <c r="H9" s="15">
        <f t="shared" si="1"/>
        <v>0</v>
      </c>
      <c r="I9" s="15">
        <f t="shared" si="2"/>
        <v>180</v>
      </c>
      <c r="J9" s="15">
        <f t="shared" si="3"/>
        <v>840</v>
      </c>
      <c r="K9" s="15">
        <f t="shared" si="4"/>
        <v>324</v>
      </c>
      <c r="L9" s="15">
        <f t="shared" si="5"/>
        <v>27</v>
      </c>
      <c r="M9" s="15">
        <f t="shared" si="6"/>
        <v>27</v>
      </c>
      <c r="N9" s="70">
        <f t="shared" si="7"/>
        <v>4322</v>
      </c>
    </row>
    <row r="10" spans="1:14" x14ac:dyDescent="0.25">
      <c r="A10" s="69">
        <v>5</v>
      </c>
      <c r="B10" s="10" t="s">
        <v>323</v>
      </c>
      <c r="C10" s="15">
        <v>15</v>
      </c>
      <c r="D10" s="15">
        <v>6.1</v>
      </c>
      <c r="E10" s="15">
        <v>3</v>
      </c>
      <c r="F10" s="15">
        <v>25</v>
      </c>
      <c r="G10" s="15">
        <f t="shared" si="0"/>
        <v>1830</v>
      </c>
      <c r="H10" s="15">
        <f t="shared" si="1"/>
        <v>630</v>
      </c>
      <c r="I10" s="15">
        <f t="shared" si="2"/>
        <v>180</v>
      </c>
      <c r="J10" s="15">
        <f t="shared" si="3"/>
        <v>457.5</v>
      </c>
      <c r="K10" s="15">
        <f t="shared" si="4"/>
        <v>371.7</v>
      </c>
      <c r="L10" s="15">
        <f t="shared" si="5"/>
        <v>30.975000000000001</v>
      </c>
      <c r="M10" s="15">
        <f t="shared" si="6"/>
        <v>30.975000000000001</v>
      </c>
      <c r="N10" s="70">
        <f t="shared" si="7"/>
        <v>4663.8500000000004</v>
      </c>
    </row>
    <row r="11" spans="1:14" x14ac:dyDescent="0.25">
      <c r="A11" s="69">
        <v>6</v>
      </c>
      <c r="B11" s="10" t="s">
        <v>324</v>
      </c>
      <c r="C11" s="15">
        <v>10</v>
      </c>
      <c r="D11" s="15">
        <v>4.0999999999999996</v>
      </c>
      <c r="E11" s="15">
        <v>3</v>
      </c>
      <c r="F11" s="15">
        <v>75</v>
      </c>
      <c r="G11" s="15">
        <f t="shared" si="0"/>
        <v>1230</v>
      </c>
      <c r="H11" s="15">
        <f t="shared" si="1"/>
        <v>630</v>
      </c>
      <c r="I11" s="15">
        <f t="shared" si="2"/>
        <v>180</v>
      </c>
      <c r="J11" s="15">
        <f t="shared" si="3"/>
        <v>922.5</v>
      </c>
      <c r="K11" s="15">
        <f t="shared" si="4"/>
        <v>355.5</v>
      </c>
      <c r="L11" s="15">
        <f t="shared" si="5"/>
        <v>29.625</v>
      </c>
      <c r="M11" s="15">
        <f t="shared" si="6"/>
        <v>29.625</v>
      </c>
      <c r="N11" s="70">
        <f t="shared" si="7"/>
        <v>4547.75</v>
      </c>
    </row>
    <row r="12" spans="1:14" x14ac:dyDescent="0.25">
      <c r="A12" s="69">
        <v>7</v>
      </c>
      <c r="B12" s="10" t="s">
        <v>325</v>
      </c>
      <c r="C12" s="15">
        <v>8</v>
      </c>
      <c r="D12" s="15">
        <v>3.5</v>
      </c>
      <c r="E12" s="15">
        <v>2</v>
      </c>
      <c r="F12" s="15">
        <v>125</v>
      </c>
      <c r="G12" s="15">
        <f t="shared" si="0"/>
        <v>1050</v>
      </c>
      <c r="H12" s="15">
        <f t="shared" si="1"/>
        <v>420</v>
      </c>
      <c r="I12" s="15">
        <f t="shared" si="2"/>
        <v>180</v>
      </c>
      <c r="J12" s="15">
        <f t="shared" si="3"/>
        <v>1312.5</v>
      </c>
      <c r="K12" s="15">
        <f t="shared" si="4"/>
        <v>355.5</v>
      </c>
      <c r="L12" s="15">
        <f t="shared" si="5"/>
        <v>29.625</v>
      </c>
      <c r="M12" s="15">
        <f t="shared" si="6"/>
        <v>29.625</v>
      </c>
      <c r="N12" s="70">
        <f t="shared" si="7"/>
        <v>4547.75</v>
      </c>
    </row>
    <row r="13" spans="1:14" x14ac:dyDescent="0.25">
      <c r="A13" s="69">
        <v>8</v>
      </c>
      <c r="B13" s="10" t="s">
        <v>326</v>
      </c>
      <c r="C13" s="15">
        <v>13</v>
      </c>
      <c r="D13" s="15">
        <v>5.2</v>
      </c>
      <c r="E13" s="15">
        <v>2</v>
      </c>
      <c r="F13" s="15">
        <v>30</v>
      </c>
      <c r="G13" s="15">
        <f t="shared" si="0"/>
        <v>1560</v>
      </c>
      <c r="H13" s="15">
        <f t="shared" si="1"/>
        <v>420</v>
      </c>
      <c r="I13" s="15">
        <f t="shared" si="2"/>
        <v>180</v>
      </c>
      <c r="J13" s="15">
        <f t="shared" si="3"/>
        <v>468</v>
      </c>
      <c r="K13" s="15">
        <f t="shared" si="4"/>
        <v>315.36</v>
      </c>
      <c r="L13" s="15">
        <f t="shared" si="5"/>
        <v>26.28</v>
      </c>
      <c r="M13" s="15">
        <f t="shared" si="6"/>
        <v>26.28</v>
      </c>
      <c r="N13" s="70">
        <f t="shared" si="7"/>
        <v>4260.08</v>
      </c>
    </row>
    <row r="14" spans="1:14" ht="15.75" thickBot="1" x14ac:dyDescent="0.3">
      <c r="A14" s="71">
        <v>9</v>
      </c>
      <c r="B14" s="72" t="s">
        <v>327</v>
      </c>
      <c r="C14" s="73">
        <v>14</v>
      </c>
      <c r="D14" s="73">
        <v>5.6</v>
      </c>
      <c r="E14" s="73">
        <v>4</v>
      </c>
      <c r="F14" s="73">
        <v>50</v>
      </c>
      <c r="G14" s="73">
        <f t="shared" si="0"/>
        <v>1680</v>
      </c>
      <c r="H14" s="73">
        <f t="shared" si="1"/>
        <v>840</v>
      </c>
      <c r="I14" s="73">
        <f t="shared" si="2"/>
        <v>180</v>
      </c>
      <c r="J14" s="73">
        <f t="shared" si="3"/>
        <v>840</v>
      </c>
      <c r="K14" s="73">
        <f t="shared" si="4"/>
        <v>424.8</v>
      </c>
      <c r="L14" s="73">
        <f t="shared" si="5"/>
        <v>35.4</v>
      </c>
      <c r="M14" s="73">
        <f t="shared" si="6"/>
        <v>35.4</v>
      </c>
      <c r="N14" s="74">
        <f t="shared" si="7"/>
        <v>5044.3999999999996</v>
      </c>
    </row>
    <row r="15" spans="1:14" x14ac:dyDescent="0.25">
      <c r="A15" s="75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4" x14ac:dyDescent="0.25">
      <c r="A16" s="79"/>
      <c r="B16" s="80"/>
      <c r="C16" s="39"/>
      <c r="D16" s="39"/>
      <c r="E16" s="39"/>
      <c r="F16" s="39"/>
      <c r="G16" s="39"/>
      <c r="H16" s="39"/>
      <c r="I16" s="338" t="s">
        <v>328</v>
      </c>
      <c r="J16" s="338"/>
      <c r="K16" s="338"/>
      <c r="L16" s="338"/>
      <c r="M16" s="338"/>
      <c r="N16" s="81">
        <f>SUM(N6:N14)</f>
        <v>39510.750000000007</v>
      </c>
    </row>
    <row r="17" spans="1:14" x14ac:dyDescent="0.25">
      <c r="A17" s="79"/>
      <c r="B17" s="8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81"/>
    </row>
    <row r="18" spans="1:14" x14ac:dyDescent="0.25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3"/>
    </row>
    <row r="19" spans="1:14" x14ac:dyDescent="0.25">
      <c r="A19" s="82"/>
      <c r="B19" s="80"/>
      <c r="C19" s="80"/>
      <c r="D19" s="80"/>
      <c r="E19" s="80"/>
      <c r="F19" s="80"/>
      <c r="G19" s="80" t="s">
        <v>329</v>
      </c>
      <c r="H19" s="80"/>
      <c r="I19" s="80"/>
      <c r="J19" s="80"/>
      <c r="K19" s="80"/>
      <c r="L19" s="80"/>
      <c r="M19" s="80"/>
      <c r="N19" s="83"/>
    </row>
    <row r="20" spans="1:14" x14ac:dyDescent="0.25">
      <c r="A20" s="82"/>
      <c r="B20" s="80"/>
      <c r="C20" s="80"/>
      <c r="D20" s="80"/>
      <c r="E20" s="80"/>
      <c r="F20" s="80"/>
      <c r="G20" s="80"/>
      <c r="H20" s="80" t="s">
        <v>330</v>
      </c>
      <c r="I20" s="80"/>
      <c r="J20" s="80"/>
      <c r="K20" s="80"/>
      <c r="L20" s="80"/>
      <c r="M20" s="80"/>
      <c r="N20" s="83"/>
    </row>
    <row r="21" spans="1:14" x14ac:dyDescent="0.25">
      <c r="A21" s="82"/>
      <c r="B21" s="80"/>
      <c r="C21" s="80"/>
      <c r="D21" s="80"/>
      <c r="E21" s="80"/>
      <c r="F21" s="80"/>
      <c r="G21" s="80"/>
      <c r="H21" s="80"/>
      <c r="I21" s="80" t="s">
        <v>331</v>
      </c>
      <c r="J21" s="80"/>
      <c r="K21" s="80"/>
      <c r="L21" s="80"/>
      <c r="M21" s="80"/>
      <c r="N21" s="83"/>
    </row>
    <row r="22" spans="1:14" x14ac:dyDescent="0.25">
      <c r="A22" s="82"/>
      <c r="B22" s="80"/>
      <c r="C22" s="80"/>
      <c r="D22" s="80"/>
      <c r="E22" s="80"/>
      <c r="F22" s="80"/>
      <c r="G22" s="80"/>
      <c r="H22" s="80"/>
      <c r="I22" s="80"/>
      <c r="J22" s="80" t="s">
        <v>332</v>
      </c>
      <c r="K22" s="80"/>
      <c r="L22" s="80"/>
      <c r="M22" s="80"/>
      <c r="N22" s="83"/>
    </row>
    <row r="23" spans="1:14" x14ac:dyDescent="0.25">
      <c r="A23" s="82"/>
      <c r="B23" s="80"/>
      <c r="C23" s="80"/>
      <c r="D23" s="80"/>
      <c r="E23" s="80"/>
      <c r="F23" s="80"/>
      <c r="G23" s="80"/>
      <c r="H23" s="80"/>
      <c r="I23" s="80"/>
      <c r="J23" s="80"/>
      <c r="K23" s="80" t="s">
        <v>333</v>
      </c>
      <c r="L23" s="80"/>
      <c r="M23" s="80"/>
      <c r="N23" s="83"/>
    </row>
    <row r="24" spans="1:14" x14ac:dyDescent="0.25">
      <c r="A24" s="8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 t="s">
        <v>334</v>
      </c>
      <c r="M24" s="80"/>
      <c r="N24" s="83"/>
    </row>
    <row r="25" spans="1:14" x14ac:dyDescent="0.25">
      <c r="A25" s="8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 t="s">
        <v>335</v>
      </c>
      <c r="N25" s="83"/>
    </row>
    <row r="26" spans="1:14" x14ac:dyDescent="0.2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3"/>
    </row>
    <row r="27" spans="1:14" x14ac:dyDescent="0.25">
      <c r="A27" s="82"/>
      <c r="B27" s="80"/>
      <c r="C27" s="80"/>
      <c r="D27" s="80"/>
      <c r="E27" s="80"/>
      <c r="F27" s="80"/>
      <c r="G27" s="80" t="s">
        <v>336</v>
      </c>
      <c r="H27" s="80"/>
      <c r="I27" s="80"/>
      <c r="J27" s="80"/>
      <c r="K27" s="80"/>
      <c r="L27" s="80"/>
      <c r="M27" s="80"/>
      <c r="N27" s="83"/>
    </row>
    <row r="28" spans="1:14" ht="15.75" thickBot="1" x14ac:dyDescent="0.3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</sheetData>
  <mergeCells count="11">
    <mergeCell ref="I16:M16"/>
    <mergeCell ref="A1:N1"/>
    <mergeCell ref="A4:A5"/>
    <mergeCell ref="B4:B5"/>
    <mergeCell ref="C4:C5"/>
    <mergeCell ref="D4:D5"/>
    <mergeCell ref="E4:E5"/>
    <mergeCell ref="F4:F5"/>
    <mergeCell ref="G4:J4"/>
    <mergeCell ref="K4:M4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5"/>
  <sheetViews>
    <sheetView topLeftCell="A13" workbookViewId="0">
      <selection activeCell="X32" sqref="X32"/>
    </sheetView>
  </sheetViews>
  <sheetFormatPr defaultRowHeight="15" x14ac:dyDescent="0.25"/>
  <cols>
    <col min="1" max="1" width="3.140625" customWidth="1"/>
    <col min="2" max="2" width="21.7109375" customWidth="1"/>
    <col min="3" max="19" width="3.7109375" customWidth="1"/>
    <col min="20" max="22" width="9" customWidth="1"/>
    <col min="23" max="23" width="6.28515625" customWidth="1"/>
    <col min="24" max="24" width="10.7109375" customWidth="1"/>
  </cols>
  <sheetData>
    <row r="3" spans="1:25" ht="15.75" thickBot="1" x14ac:dyDescent="0.3"/>
    <row r="4" spans="1:25" ht="36.75" customHeight="1" x14ac:dyDescent="0.25">
      <c r="A4" s="355" t="s">
        <v>120</v>
      </c>
      <c r="B4" s="357" t="s">
        <v>441</v>
      </c>
      <c r="C4" s="357" t="s">
        <v>442</v>
      </c>
      <c r="D4" s="357"/>
      <c r="E4" s="357"/>
      <c r="F4" s="357"/>
      <c r="G4" s="357"/>
      <c r="H4" s="357"/>
      <c r="I4" s="357"/>
      <c r="J4" s="357"/>
      <c r="K4" s="357"/>
      <c r="L4" s="357"/>
      <c r="M4" s="357" t="s">
        <v>443</v>
      </c>
      <c r="N4" s="357"/>
      <c r="O4" s="357"/>
      <c r="P4" s="357" t="s">
        <v>444</v>
      </c>
      <c r="Q4" s="357"/>
      <c r="R4" s="357"/>
      <c r="S4" s="357"/>
      <c r="T4" s="357" t="s">
        <v>445</v>
      </c>
      <c r="U4" s="357"/>
      <c r="V4" s="357"/>
      <c r="W4" s="357"/>
      <c r="X4" s="359" t="s">
        <v>446</v>
      </c>
      <c r="Y4" s="361" t="s">
        <v>359</v>
      </c>
    </row>
    <row r="5" spans="1:25" ht="19.5" customHeight="1" x14ac:dyDescent="0.25">
      <c r="A5" s="356"/>
      <c r="B5" s="358"/>
      <c r="C5" s="159">
        <v>1</v>
      </c>
      <c r="D5" s="159">
        <v>2</v>
      </c>
      <c r="E5" s="159">
        <v>3</v>
      </c>
      <c r="F5" s="159">
        <v>4</v>
      </c>
      <c r="G5" s="159">
        <v>5</v>
      </c>
      <c r="H5" s="159">
        <v>6</v>
      </c>
      <c r="I5" s="159">
        <v>7</v>
      </c>
      <c r="J5" s="159">
        <v>8</v>
      </c>
      <c r="K5" s="159">
        <v>9</v>
      </c>
      <c r="L5" s="159">
        <v>10</v>
      </c>
      <c r="M5" s="159">
        <v>1</v>
      </c>
      <c r="N5" s="159">
        <v>2</v>
      </c>
      <c r="O5" s="159">
        <v>3</v>
      </c>
      <c r="P5" s="159">
        <v>1</v>
      </c>
      <c r="Q5" s="159">
        <v>2</v>
      </c>
      <c r="R5" s="159">
        <v>3</v>
      </c>
      <c r="S5" s="159">
        <v>4</v>
      </c>
      <c r="T5" s="160" t="s">
        <v>447</v>
      </c>
      <c r="U5" s="160" t="s">
        <v>448</v>
      </c>
      <c r="V5" s="160" t="s">
        <v>449</v>
      </c>
      <c r="W5" s="161" t="s">
        <v>450</v>
      </c>
      <c r="X5" s="360"/>
      <c r="Y5" s="361"/>
    </row>
    <row r="6" spans="1:25" ht="18.75" x14ac:dyDescent="0.25">
      <c r="A6" s="351" t="s">
        <v>451</v>
      </c>
      <c r="B6" s="352"/>
      <c r="C6" s="162">
        <v>1</v>
      </c>
      <c r="D6" s="162">
        <v>1</v>
      </c>
      <c r="E6" s="162">
        <v>1</v>
      </c>
      <c r="F6" s="162">
        <v>1</v>
      </c>
      <c r="G6" s="162">
        <v>1</v>
      </c>
      <c r="H6" s="162">
        <v>1</v>
      </c>
      <c r="I6" s="162">
        <v>1</v>
      </c>
      <c r="J6" s="162">
        <v>1</v>
      </c>
      <c r="K6" s="162">
        <v>1</v>
      </c>
      <c r="L6" s="162">
        <v>1</v>
      </c>
      <c r="M6" s="162">
        <v>2</v>
      </c>
      <c r="N6" s="162">
        <v>2</v>
      </c>
      <c r="O6" s="162">
        <v>2</v>
      </c>
      <c r="P6" s="162">
        <v>2</v>
      </c>
      <c r="Q6" s="162">
        <v>2</v>
      </c>
      <c r="R6" s="162">
        <v>2</v>
      </c>
      <c r="S6" s="162">
        <v>2</v>
      </c>
      <c r="T6" s="163">
        <f>SUM(C6:L6)</f>
        <v>10</v>
      </c>
      <c r="U6" s="163">
        <f>SUM(M6:O6)</f>
        <v>6</v>
      </c>
      <c r="V6" s="163">
        <f>SUM(P6:S6)</f>
        <v>8</v>
      </c>
      <c r="W6" s="163">
        <f>SUM(T6:V6)</f>
        <v>24</v>
      </c>
      <c r="X6" s="163"/>
    </row>
    <row r="7" spans="1:25" ht="18.75" x14ac:dyDescent="0.25">
      <c r="A7" s="164">
        <v>1</v>
      </c>
      <c r="B7" s="165" t="s">
        <v>452</v>
      </c>
      <c r="C7" s="166">
        <v>1</v>
      </c>
      <c r="D7" s="166">
        <v>1</v>
      </c>
      <c r="E7" s="166">
        <v>1</v>
      </c>
      <c r="F7" s="166">
        <v>1</v>
      </c>
      <c r="G7" s="166">
        <v>1</v>
      </c>
      <c r="H7" s="166">
        <v>1</v>
      </c>
      <c r="I7" s="166">
        <v>1</v>
      </c>
      <c r="J7" s="166">
        <v>1</v>
      </c>
      <c r="K7" s="166">
        <v>1</v>
      </c>
      <c r="L7" s="166">
        <v>1</v>
      </c>
      <c r="M7" s="166">
        <v>2</v>
      </c>
      <c r="N7" s="166">
        <v>0</v>
      </c>
      <c r="O7" s="166">
        <v>2</v>
      </c>
      <c r="P7" s="166">
        <v>1</v>
      </c>
      <c r="Q7" s="166">
        <v>1</v>
      </c>
      <c r="R7" s="166">
        <v>1</v>
      </c>
      <c r="S7" s="166">
        <v>1</v>
      </c>
      <c r="T7" s="166">
        <v>10</v>
      </c>
      <c r="U7" s="166">
        <v>5</v>
      </c>
      <c r="V7" s="166">
        <v>4</v>
      </c>
      <c r="W7" s="166">
        <v>19</v>
      </c>
      <c r="X7" s="167">
        <v>5</v>
      </c>
    </row>
    <row r="8" spans="1:25" ht="18.75" x14ac:dyDescent="0.25">
      <c r="A8" s="164">
        <v>2</v>
      </c>
      <c r="B8" s="165" t="s">
        <v>453</v>
      </c>
      <c r="C8" s="166">
        <v>1</v>
      </c>
      <c r="D8" s="166">
        <v>1</v>
      </c>
      <c r="E8" s="166">
        <v>1</v>
      </c>
      <c r="F8" s="166">
        <v>0</v>
      </c>
      <c r="G8" s="166">
        <v>1</v>
      </c>
      <c r="H8" s="166">
        <v>1</v>
      </c>
      <c r="I8" s="166">
        <v>1</v>
      </c>
      <c r="J8" s="166">
        <v>1</v>
      </c>
      <c r="K8" s="166">
        <v>1</v>
      </c>
      <c r="L8" s="166">
        <v>1</v>
      </c>
      <c r="M8" s="166">
        <v>1</v>
      </c>
      <c r="N8" s="166">
        <v>2</v>
      </c>
      <c r="O8" s="166">
        <v>2</v>
      </c>
      <c r="P8" s="166">
        <v>1</v>
      </c>
      <c r="Q8" s="166">
        <v>1</v>
      </c>
      <c r="R8" s="166">
        <v>1</v>
      </c>
      <c r="S8" s="166">
        <v>1</v>
      </c>
      <c r="T8" s="166">
        <v>9</v>
      </c>
      <c r="U8" s="166">
        <v>5</v>
      </c>
      <c r="V8" s="166">
        <v>4</v>
      </c>
      <c r="W8" s="166">
        <v>18</v>
      </c>
      <c r="X8" s="167">
        <v>5</v>
      </c>
    </row>
    <row r="9" spans="1:25" ht="18.75" x14ac:dyDescent="0.25">
      <c r="A9" s="164">
        <v>3</v>
      </c>
      <c r="B9" s="165" t="s">
        <v>454</v>
      </c>
      <c r="C9" s="166">
        <v>1</v>
      </c>
      <c r="D9" s="166">
        <v>1</v>
      </c>
      <c r="E9" s="166">
        <v>1</v>
      </c>
      <c r="F9" s="166">
        <v>1</v>
      </c>
      <c r="G9" s="166">
        <v>1</v>
      </c>
      <c r="H9" s="166">
        <v>1</v>
      </c>
      <c r="I9" s="166">
        <v>1</v>
      </c>
      <c r="J9" s="166">
        <v>1</v>
      </c>
      <c r="K9" s="166">
        <v>1</v>
      </c>
      <c r="L9" s="166">
        <v>1</v>
      </c>
      <c r="M9" s="166">
        <v>2</v>
      </c>
      <c r="N9" s="166">
        <v>0</v>
      </c>
      <c r="O9" s="166">
        <v>2</v>
      </c>
      <c r="P9" s="166">
        <v>1</v>
      </c>
      <c r="Q9" s="166">
        <v>1</v>
      </c>
      <c r="R9" s="166">
        <v>0</v>
      </c>
      <c r="S9" s="166">
        <v>0</v>
      </c>
      <c r="T9" s="166">
        <v>10</v>
      </c>
      <c r="U9" s="166">
        <v>4</v>
      </c>
      <c r="V9" s="166">
        <v>2</v>
      </c>
      <c r="W9" s="166">
        <v>16</v>
      </c>
      <c r="X9" s="167">
        <v>4</v>
      </c>
    </row>
    <row r="10" spans="1:25" ht="18.75" x14ac:dyDescent="0.25">
      <c r="A10" s="164">
        <v>4</v>
      </c>
      <c r="B10" s="165" t="s">
        <v>455</v>
      </c>
      <c r="C10" s="166">
        <v>1</v>
      </c>
      <c r="D10" s="166">
        <v>1</v>
      </c>
      <c r="E10" s="166">
        <v>1</v>
      </c>
      <c r="F10" s="166">
        <v>1</v>
      </c>
      <c r="G10" s="166">
        <v>0</v>
      </c>
      <c r="H10" s="166">
        <v>0</v>
      </c>
      <c r="I10" s="166">
        <v>1</v>
      </c>
      <c r="J10" s="166">
        <v>1</v>
      </c>
      <c r="K10" s="166">
        <v>1</v>
      </c>
      <c r="L10" s="166">
        <v>0</v>
      </c>
      <c r="M10" s="166">
        <v>2</v>
      </c>
      <c r="N10" s="166">
        <v>2</v>
      </c>
      <c r="O10" s="166">
        <v>2</v>
      </c>
      <c r="P10" s="166">
        <v>0</v>
      </c>
      <c r="Q10" s="166">
        <v>0</v>
      </c>
      <c r="R10" s="166">
        <v>0</v>
      </c>
      <c r="S10" s="166">
        <v>0</v>
      </c>
      <c r="T10" s="166">
        <v>7</v>
      </c>
      <c r="U10" s="166">
        <v>6</v>
      </c>
      <c r="V10" s="166">
        <v>0</v>
      </c>
      <c r="W10" s="166">
        <v>13</v>
      </c>
      <c r="X10" s="167">
        <v>4</v>
      </c>
    </row>
    <row r="11" spans="1:25" ht="18.75" x14ac:dyDescent="0.25">
      <c r="A11" s="164">
        <v>5</v>
      </c>
      <c r="B11" s="165" t="s">
        <v>456</v>
      </c>
      <c r="C11" s="166">
        <v>1</v>
      </c>
      <c r="D11" s="166">
        <v>1</v>
      </c>
      <c r="E11" s="166">
        <v>1</v>
      </c>
      <c r="F11" s="166">
        <v>1</v>
      </c>
      <c r="G11" s="166">
        <v>1</v>
      </c>
      <c r="H11" s="166">
        <v>1</v>
      </c>
      <c r="I11" s="166">
        <v>1</v>
      </c>
      <c r="J11" s="166">
        <v>1</v>
      </c>
      <c r="K11" s="166">
        <v>1</v>
      </c>
      <c r="L11" s="166">
        <v>1</v>
      </c>
      <c r="M11" s="166">
        <v>2</v>
      </c>
      <c r="N11" s="166">
        <v>0</v>
      </c>
      <c r="O11" s="166">
        <v>2</v>
      </c>
      <c r="P11" s="166">
        <v>0</v>
      </c>
      <c r="Q11" s="166">
        <v>1</v>
      </c>
      <c r="R11" s="166">
        <v>1</v>
      </c>
      <c r="S11" s="166">
        <v>0</v>
      </c>
      <c r="T11" s="166">
        <v>10</v>
      </c>
      <c r="U11" s="166">
        <v>4</v>
      </c>
      <c r="V11" s="166">
        <v>2</v>
      </c>
      <c r="W11" s="166">
        <v>16</v>
      </c>
      <c r="X11" s="167">
        <v>4</v>
      </c>
    </row>
    <row r="12" spans="1:25" ht="18.75" x14ac:dyDescent="0.25">
      <c r="A12" s="164">
        <v>6</v>
      </c>
      <c r="B12" s="165" t="s">
        <v>457</v>
      </c>
      <c r="C12" s="166">
        <v>1</v>
      </c>
      <c r="D12" s="166">
        <v>1</v>
      </c>
      <c r="E12" s="166">
        <v>1</v>
      </c>
      <c r="F12" s="166">
        <v>0</v>
      </c>
      <c r="G12" s="166">
        <v>1</v>
      </c>
      <c r="H12" s="166">
        <v>1</v>
      </c>
      <c r="I12" s="166">
        <v>1</v>
      </c>
      <c r="J12" s="166">
        <v>1</v>
      </c>
      <c r="K12" s="166">
        <v>1</v>
      </c>
      <c r="L12" s="166">
        <v>1</v>
      </c>
      <c r="M12" s="166">
        <v>1</v>
      </c>
      <c r="N12" s="166">
        <v>2</v>
      </c>
      <c r="O12" s="166">
        <v>2</v>
      </c>
      <c r="P12" s="166">
        <v>1</v>
      </c>
      <c r="Q12" s="166">
        <v>1</v>
      </c>
      <c r="R12" s="166">
        <v>1</v>
      </c>
      <c r="S12" s="166">
        <v>1</v>
      </c>
      <c r="T12" s="166">
        <v>9</v>
      </c>
      <c r="U12" s="166">
        <v>5</v>
      </c>
      <c r="V12" s="166">
        <v>4</v>
      </c>
      <c r="W12" s="166">
        <v>18</v>
      </c>
      <c r="X12" s="167">
        <v>5</v>
      </c>
    </row>
    <row r="13" spans="1:25" ht="18.75" x14ac:dyDescent="0.25">
      <c r="A13" s="164">
        <v>7</v>
      </c>
      <c r="B13" s="165" t="s">
        <v>458</v>
      </c>
      <c r="C13" s="166">
        <v>1</v>
      </c>
      <c r="D13" s="166">
        <v>1</v>
      </c>
      <c r="E13" s="166">
        <v>1</v>
      </c>
      <c r="F13" s="166">
        <v>1</v>
      </c>
      <c r="G13" s="166">
        <v>1</v>
      </c>
      <c r="H13" s="166">
        <v>1</v>
      </c>
      <c r="I13" s="166">
        <v>1</v>
      </c>
      <c r="J13" s="166">
        <v>1</v>
      </c>
      <c r="K13" s="166">
        <v>1</v>
      </c>
      <c r="L13" s="166">
        <v>1</v>
      </c>
      <c r="M13" s="166">
        <v>2</v>
      </c>
      <c r="N13" s="166">
        <v>0</v>
      </c>
      <c r="O13" s="166">
        <v>2</v>
      </c>
      <c r="P13" s="166">
        <v>0</v>
      </c>
      <c r="Q13" s="166">
        <v>0</v>
      </c>
      <c r="R13" s="166">
        <v>0</v>
      </c>
      <c r="S13" s="166">
        <v>0</v>
      </c>
      <c r="T13" s="166">
        <v>10</v>
      </c>
      <c r="U13" s="166">
        <v>4</v>
      </c>
      <c r="V13" s="166">
        <v>0</v>
      </c>
      <c r="W13" s="166">
        <v>14</v>
      </c>
      <c r="X13" s="167">
        <v>4</v>
      </c>
    </row>
    <row r="14" spans="1:25" ht="18.75" x14ac:dyDescent="0.25">
      <c r="A14" s="164">
        <v>8</v>
      </c>
      <c r="B14" s="165" t="s">
        <v>459</v>
      </c>
      <c r="C14" s="166">
        <v>1</v>
      </c>
      <c r="D14" s="166">
        <v>1</v>
      </c>
      <c r="E14" s="166">
        <v>1</v>
      </c>
      <c r="F14" s="166">
        <v>1</v>
      </c>
      <c r="G14" s="166">
        <v>1</v>
      </c>
      <c r="H14" s="166">
        <v>1</v>
      </c>
      <c r="I14" s="166">
        <v>1</v>
      </c>
      <c r="J14" s="166">
        <v>1</v>
      </c>
      <c r="K14" s="166">
        <v>1</v>
      </c>
      <c r="L14" s="166">
        <v>1</v>
      </c>
      <c r="M14" s="166">
        <v>2</v>
      </c>
      <c r="N14" s="166">
        <v>0</v>
      </c>
      <c r="O14" s="166">
        <v>2</v>
      </c>
      <c r="P14" s="166">
        <v>1</v>
      </c>
      <c r="Q14" s="166">
        <v>1</v>
      </c>
      <c r="R14" s="166">
        <v>1</v>
      </c>
      <c r="S14" s="166">
        <v>1</v>
      </c>
      <c r="T14" s="166">
        <v>10</v>
      </c>
      <c r="U14" s="166">
        <v>4</v>
      </c>
      <c r="V14" s="166">
        <v>4</v>
      </c>
      <c r="W14" s="166">
        <v>18</v>
      </c>
      <c r="X14" s="167">
        <v>5</v>
      </c>
    </row>
    <row r="15" spans="1:25" ht="18.75" x14ac:dyDescent="0.25">
      <c r="A15" s="164">
        <v>9</v>
      </c>
      <c r="B15" s="165" t="s">
        <v>460</v>
      </c>
      <c r="C15" s="166">
        <v>1</v>
      </c>
      <c r="D15" s="166">
        <v>1</v>
      </c>
      <c r="E15" s="166">
        <v>1</v>
      </c>
      <c r="F15" s="166">
        <v>1</v>
      </c>
      <c r="G15" s="166">
        <v>1</v>
      </c>
      <c r="H15" s="166">
        <v>1</v>
      </c>
      <c r="I15" s="166">
        <v>1</v>
      </c>
      <c r="J15" s="166">
        <v>1</v>
      </c>
      <c r="K15" s="166">
        <v>1</v>
      </c>
      <c r="L15" s="166">
        <v>1</v>
      </c>
      <c r="M15" s="166">
        <v>2</v>
      </c>
      <c r="N15" s="166">
        <v>0</v>
      </c>
      <c r="O15" s="166">
        <v>2</v>
      </c>
      <c r="P15" s="166">
        <v>1</v>
      </c>
      <c r="Q15" s="166">
        <v>1</v>
      </c>
      <c r="R15" s="166">
        <v>1</v>
      </c>
      <c r="S15" s="166">
        <v>1</v>
      </c>
      <c r="T15" s="166">
        <v>10</v>
      </c>
      <c r="U15" s="166">
        <v>4</v>
      </c>
      <c r="V15" s="166">
        <v>4</v>
      </c>
      <c r="W15" s="166">
        <v>18</v>
      </c>
      <c r="X15" s="167">
        <v>5</v>
      </c>
    </row>
    <row r="16" spans="1:25" ht="18.75" x14ac:dyDescent="0.25">
      <c r="A16" s="164">
        <v>10</v>
      </c>
      <c r="B16" s="165" t="s">
        <v>461</v>
      </c>
      <c r="C16" s="166">
        <v>0</v>
      </c>
      <c r="D16" s="166">
        <v>1</v>
      </c>
      <c r="E16" s="166">
        <v>0</v>
      </c>
      <c r="F16" s="166">
        <v>0</v>
      </c>
      <c r="G16" s="166">
        <v>1</v>
      </c>
      <c r="H16" s="166">
        <v>1</v>
      </c>
      <c r="I16" s="166">
        <v>1</v>
      </c>
      <c r="J16" s="166">
        <v>1</v>
      </c>
      <c r="K16" s="166">
        <v>1</v>
      </c>
      <c r="L16" s="166">
        <v>0</v>
      </c>
      <c r="M16" s="166">
        <v>1</v>
      </c>
      <c r="N16" s="166">
        <v>0</v>
      </c>
      <c r="O16" s="166">
        <v>2</v>
      </c>
      <c r="P16" s="166">
        <v>1</v>
      </c>
      <c r="Q16" s="166">
        <v>1</v>
      </c>
      <c r="R16" s="166">
        <v>1</v>
      </c>
      <c r="S16" s="166">
        <v>1</v>
      </c>
      <c r="T16" s="166">
        <v>6</v>
      </c>
      <c r="U16" s="166">
        <v>3</v>
      </c>
      <c r="V16" s="166">
        <v>4</v>
      </c>
      <c r="W16" s="166">
        <v>13</v>
      </c>
      <c r="X16" s="167">
        <v>4</v>
      </c>
    </row>
    <row r="17" spans="1:24" ht="18.75" x14ac:dyDescent="0.25">
      <c r="A17" s="164">
        <v>11</v>
      </c>
      <c r="B17" s="165" t="s">
        <v>462</v>
      </c>
      <c r="C17" s="166">
        <v>0</v>
      </c>
      <c r="D17" s="166">
        <v>1</v>
      </c>
      <c r="E17" s="166">
        <v>0</v>
      </c>
      <c r="F17" s="166">
        <v>0</v>
      </c>
      <c r="G17" s="166">
        <v>1</v>
      </c>
      <c r="H17" s="166">
        <v>1</v>
      </c>
      <c r="I17" s="166">
        <v>1</v>
      </c>
      <c r="J17" s="166">
        <v>1</v>
      </c>
      <c r="K17" s="166">
        <v>1</v>
      </c>
      <c r="L17" s="166">
        <v>0</v>
      </c>
      <c r="M17" s="166">
        <v>1</v>
      </c>
      <c r="N17" s="166">
        <v>0</v>
      </c>
      <c r="O17" s="166">
        <v>2</v>
      </c>
      <c r="P17" s="166">
        <v>0</v>
      </c>
      <c r="Q17" s="166">
        <v>1</v>
      </c>
      <c r="R17" s="166">
        <v>1</v>
      </c>
      <c r="S17" s="166">
        <v>0</v>
      </c>
      <c r="T17" s="166">
        <v>6</v>
      </c>
      <c r="U17" s="166">
        <v>3</v>
      </c>
      <c r="V17" s="166">
        <v>2</v>
      </c>
      <c r="W17" s="166">
        <v>11</v>
      </c>
      <c r="X17" s="167">
        <v>3</v>
      </c>
    </row>
    <row r="18" spans="1:24" ht="18.75" x14ac:dyDescent="0.25">
      <c r="A18" s="164">
        <v>12</v>
      </c>
      <c r="B18" s="165" t="s">
        <v>463</v>
      </c>
      <c r="C18" s="166">
        <v>0</v>
      </c>
      <c r="D18" s="166">
        <v>1</v>
      </c>
      <c r="E18" s="166">
        <v>0</v>
      </c>
      <c r="F18" s="166">
        <v>0</v>
      </c>
      <c r="G18" s="166">
        <v>1</v>
      </c>
      <c r="H18" s="166">
        <v>1</v>
      </c>
      <c r="I18" s="166">
        <v>1</v>
      </c>
      <c r="J18" s="166">
        <v>1</v>
      </c>
      <c r="K18" s="166">
        <v>1</v>
      </c>
      <c r="L18" s="166">
        <v>0</v>
      </c>
      <c r="M18" s="166">
        <v>1</v>
      </c>
      <c r="N18" s="166">
        <v>0</v>
      </c>
      <c r="O18" s="166">
        <v>0</v>
      </c>
      <c r="P18" s="166">
        <v>1</v>
      </c>
      <c r="Q18" s="166">
        <v>1</v>
      </c>
      <c r="R18" s="166">
        <v>1</v>
      </c>
      <c r="S18" s="166">
        <v>1</v>
      </c>
      <c r="T18" s="166">
        <v>6</v>
      </c>
      <c r="U18" s="166">
        <v>1</v>
      </c>
      <c r="V18" s="166">
        <v>4</v>
      </c>
      <c r="W18" s="166">
        <v>11</v>
      </c>
      <c r="X18" s="167">
        <v>3</v>
      </c>
    </row>
    <row r="19" spans="1:24" ht="18.75" x14ac:dyDescent="0.25">
      <c r="A19" s="164">
        <v>13</v>
      </c>
      <c r="B19" s="165" t="s">
        <v>464</v>
      </c>
      <c r="C19" s="166">
        <v>0</v>
      </c>
      <c r="D19" s="166">
        <v>1</v>
      </c>
      <c r="E19" s="166">
        <v>0</v>
      </c>
      <c r="F19" s="166">
        <v>0</v>
      </c>
      <c r="G19" s="166">
        <v>1</v>
      </c>
      <c r="H19" s="166">
        <v>1</v>
      </c>
      <c r="I19" s="166">
        <v>1</v>
      </c>
      <c r="J19" s="166">
        <v>1</v>
      </c>
      <c r="K19" s="166">
        <v>1</v>
      </c>
      <c r="L19" s="166">
        <v>0</v>
      </c>
      <c r="M19" s="166">
        <v>1</v>
      </c>
      <c r="N19" s="166">
        <v>2</v>
      </c>
      <c r="O19" s="166">
        <v>0</v>
      </c>
      <c r="P19" s="166">
        <v>1</v>
      </c>
      <c r="Q19" s="166">
        <v>1</v>
      </c>
      <c r="R19" s="166">
        <v>1</v>
      </c>
      <c r="S19" s="166">
        <v>1</v>
      </c>
      <c r="T19" s="166">
        <v>6</v>
      </c>
      <c r="U19" s="166">
        <v>3</v>
      </c>
      <c r="V19" s="166">
        <v>4</v>
      </c>
      <c r="W19" s="166">
        <v>13</v>
      </c>
      <c r="X19" s="167">
        <v>4</v>
      </c>
    </row>
    <row r="20" spans="1:24" ht="18.75" x14ac:dyDescent="0.25">
      <c r="A20" s="164">
        <v>14</v>
      </c>
      <c r="B20" s="165" t="s">
        <v>465</v>
      </c>
      <c r="C20" s="166">
        <v>1</v>
      </c>
      <c r="D20" s="166">
        <v>1</v>
      </c>
      <c r="E20" s="166">
        <v>0</v>
      </c>
      <c r="F20" s="166">
        <v>0</v>
      </c>
      <c r="G20" s="166">
        <v>1</v>
      </c>
      <c r="H20" s="166">
        <v>1</v>
      </c>
      <c r="I20" s="166">
        <v>0</v>
      </c>
      <c r="J20" s="166">
        <v>0</v>
      </c>
      <c r="K20" s="166">
        <v>1</v>
      </c>
      <c r="L20" s="166">
        <v>1</v>
      </c>
      <c r="M20" s="166">
        <v>0</v>
      </c>
      <c r="N20" s="166">
        <v>2</v>
      </c>
      <c r="O20" s="166">
        <v>2</v>
      </c>
      <c r="P20" s="166">
        <v>0</v>
      </c>
      <c r="Q20" s="166">
        <v>0</v>
      </c>
      <c r="R20" s="166">
        <v>0</v>
      </c>
      <c r="S20" s="166">
        <v>0</v>
      </c>
      <c r="T20" s="166">
        <v>6</v>
      </c>
      <c r="U20" s="166">
        <v>4</v>
      </c>
      <c r="V20" s="166">
        <v>0</v>
      </c>
      <c r="W20" s="166">
        <v>10</v>
      </c>
      <c r="X20" s="167">
        <v>3</v>
      </c>
    </row>
    <row r="21" spans="1:24" ht="18.75" x14ac:dyDescent="0.25">
      <c r="A21" s="164">
        <v>15</v>
      </c>
      <c r="B21" s="165" t="s">
        <v>466</v>
      </c>
      <c r="C21" s="166">
        <v>1</v>
      </c>
      <c r="D21" s="166">
        <v>1</v>
      </c>
      <c r="E21" s="166">
        <v>0</v>
      </c>
      <c r="F21" s="166">
        <v>1</v>
      </c>
      <c r="G21" s="166">
        <v>1</v>
      </c>
      <c r="H21" s="166">
        <v>1</v>
      </c>
      <c r="I21" s="166">
        <v>1</v>
      </c>
      <c r="J21" s="166">
        <v>1</v>
      </c>
      <c r="K21" s="166">
        <v>1</v>
      </c>
      <c r="L21" s="166">
        <v>1</v>
      </c>
      <c r="M21" s="166">
        <v>2</v>
      </c>
      <c r="N21" s="166">
        <v>2</v>
      </c>
      <c r="O21" s="166">
        <v>2</v>
      </c>
      <c r="P21" s="166">
        <v>1</v>
      </c>
      <c r="Q21" s="166">
        <v>1</v>
      </c>
      <c r="R21" s="166">
        <v>1</v>
      </c>
      <c r="S21" s="166">
        <v>1</v>
      </c>
      <c r="T21" s="166">
        <v>9</v>
      </c>
      <c r="U21" s="166">
        <v>6</v>
      </c>
      <c r="V21" s="166">
        <v>4</v>
      </c>
      <c r="W21" s="166">
        <v>19</v>
      </c>
      <c r="X21" s="167">
        <v>5</v>
      </c>
    </row>
    <row r="22" spans="1:24" ht="18.75" x14ac:dyDescent="0.25">
      <c r="A22" s="164">
        <v>16</v>
      </c>
      <c r="B22" s="165" t="s">
        <v>467</v>
      </c>
      <c r="C22" s="166">
        <v>1</v>
      </c>
      <c r="D22" s="166">
        <v>1</v>
      </c>
      <c r="E22" s="166">
        <v>0</v>
      </c>
      <c r="F22" s="166">
        <v>1</v>
      </c>
      <c r="G22" s="166">
        <v>0</v>
      </c>
      <c r="H22" s="166">
        <v>1</v>
      </c>
      <c r="I22" s="166">
        <v>1</v>
      </c>
      <c r="J22" s="166">
        <v>1</v>
      </c>
      <c r="K22" s="166">
        <v>0</v>
      </c>
      <c r="L22" s="166">
        <v>1</v>
      </c>
      <c r="M22" s="166">
        <v>2</v>
      </c>
      <c r="N22" s="166">
        <v>2</v>
      </c>
      <c r="O22" s="166">
        <v>2</v>
      </c>
      <c r="P22" s="166">
        <v>1</v>
      </c>
      <c r="Q22" s="166">
        <v>1</v>
      </c>
      <c r="R22" s="166">
        <v>1</v>
      </c>
      <c r="S22" s="166">
        <v>1</v>
      </c>
      <c r="T22" s="166">
        <v>7</v>
      </c>
      <c r="U22" s="166">
        <v>6</v>
      </c>
      <c r="V22" s="166">
        <v>4</v>
      </c>
      <c r="W22" s="166">
        <v>17</v>
      </c>
      <c r="X22" s="167">
        <v>5</v>
      </c>
    </row>
    <row r="23" spans="1:24" ht="18.75" x14ac:dyDescent="0.25">
      <c r="A23" s="164">
        <v>17</v>
      </c>
      <c r="B23" s="165" t="s">
        <v>468</v>
      </c>
      <c r="C23" s="166">
        <v>1</v>
      </c>
      <c r="D23" s="166">
        <v>1</v>
      </c>
      <c r="E23" s="166">
        <v>1</v>
      </c>
      <c r="F23" s="166">
        <v>1</v>
      </c>
      <c r="G23" s="166">
        <v>0</v>
      </c>
      <c r="H23" s="166">
        <v>1</v>
      </c>
      <c r="I23" s="166">
        <v>1</v>
      </c>
      <c r="J23" s="166">
        <v>1</v>
      </c>
      <c r="K23" s="166">
        <v>0</v>
      </c>
      <c r="L23" s="166">
        <v>1</v>
      </c>
      <c r="M23" s="166">
        <v>2</v>
      </c>
      <c r="N23" s="166">
        <v>0</v>
      </c>
      <c r="O23" s="166">
        <v>0</v>
      </c>
      <c r="P23" s="166">
        <v>1</v>
      </c>
      <c r="Q23" s="166">
        <v>1</v>
      </c>
      <c r="R23" s="166">
        <v>0</v>
      </c>
      <c r="S23" s="166">
        <v>0</v>
      </c>
      <c r="T23" s="166">
        <v>8</v>
      </c>
      <c r="U23" s="166">
        <v>2</v>
      </c>
      <c r="V23" s="166">
        <v>2</v>
      </c>
      <c r="W23" s="166">
        <v>12</v>
      </c>
      <c r="X23" s="167">
        <v>4</v>
      </c>
    </row>
    <row r="24" spans="1:24" ht="18.75" x14ac:dyDescent="0.25">
      <c r="A24" s="164">
        <v>18</v>
      </c>
      <c r="B24" s="165" t="s">
        <v>469</v>
      </c>
      <c r="C24" s="166">
        <v>1</v>
      </c>
      <c r="D24" s="166">
        <v>1</v>
      </c>
      <c r="E24" s="166">
        <v>1</v>
      </c>
      <c r="F24" s="166">
        <v>0</v>
      </c>
      <c r="G24" s="166">
        <v>1</v>
      </c>
      <c r="H24" s="166">
        <v>1</v>
      </c>
      <c r="I24" s="166">
        <v>1</v>
      </c>
      <c r="J24" s="166">
        <v>1</v>
      </c>
      <c r="K24" s="166">
        <v>1</v>
      </c>
      <c r="L24" s="166">
        <v>1</v>
      </c>
      <c r="M24" s="166">
        <v>1</v>
      </c>
      <c r="N24" s="166">
        <v>2</v>
      </c>
      <c r="O24" s="166">
        <v>2</v>
      </c>
      <c r="P24" s="166">
        <v>1</v>
      </c>
      <c r="Q24" s="166">
        <v>1</v>
      </c>
      <c r="R24" s="166">
        <v>1</v>
      </c>
      <c r="S24" s="166">
        <v>1</v>
      </c>
      <c r="T24" s="166">
        <v>9</v>
      </c>
      <c r="U24" s="166">
        <v>5</v>
      </c>
      <c r="V24" s="166">
        <v>4</v>
      </c>
      <c r="W24" s="166">
        <v>18</v>
      </c>
      <c r="X24" s="167">
        <v>5</v>
      </c>
    </row>
    <row r="25" spans="1:24" ht="18.75" x14ac:dyDescent="0.25">
      <c r="A25" s="164">
        <v>19</v>
      </c>
      <c r="B25" s="165" t="s">
        <v>470</v>
      </c>
      <c r="C25" s="166">
        <v>1</v>
      </c>
      <c r="D25" s="166">
        <v>1</v>
      </c>
      <c r="E25" s="166">
        <v>1</v>
      </c>
      <c r="F25" s="166">
        <v>0</v>
      </c>
      <c r="G25" s="166">
        <v>1</v>
      </c>
      <c r="H25" s="166">
        <v>1</v>
      </c>
      <c r="I25" s="166">
        <v>1</v>
      </c>
      <c r="J25" s="166">
        <v>1</v>
      </c>
      <c r="K25" s="166">
        <v>1</v>
      </c>
      <c r="L25" s="166">
        <v>1</v>
      </c>
      <c r="M25" s="166">
        <v>1</v>
      </c>
      <c r="N25" s="166">
        <v>2</v>
      </c>
      <c r="O25" s="166">
        <v>2</v>
      </c>
      <c r="P25" s="166">
        <v>1</v>
      </c>
      <c r="Q25" s="166">
        <v>1</v>
      </c>
      <c r="R25" s="166">
        <v>1</v>
      </c>
      <c r="S25" s="166">
        <v>1</v>
      </c>
      <c r="T25" s="166">
        <v>9</v>
      </c>
      <c r="U25" s="166">
        <v>5</v>
      </c>
      <c r="V25" s="166">
        <v>4</v>
      </c>
      <c r="W25" s="166">
        <v>18</v>
      </c>
      <c r="X25" s="167">
        <v>5</v>
      </c>
    </row>
    <row r="26" spans="1:24" ht="18.75" x14ac:dyDescent="0.25">
      <c r="A26" s="164">
        <v>20</v>
      </c>
      <c r="B26" s="165" t="s">
        <v>471</v>
      </c>
      <c r="C26" s="166">
        <v>1</v>
      </c>
      <c r="D26" s="166">
        <v>1</v>
      </c>
      <c r="E26" s="166">
        <v>1</v>
      </c>
      <c r="F26" s="166">
        <v>1</v>
      </c>
      <c r="G26" s="166">
        <v>1</v>
      </c>
      <c r="H26" s="166">
        <v>1</v>
      </c>
      <c r="I26" s="166">
        <v>1</v>
      </c>
      <c r="J26" s="166">
        <v>1</v>
      </c>
      <c r="K26" s="166">
        <v>1</v>
      </c>
      <c r="L26" s="166">
        <v>1</v>
      </c>
      <c r="M26" s="166">
        <v>1</v>
      </c>
      <c r="N26" s="166">
        <v>2</v>
      </c>
      <c r="O26" s="166">
        <v>2</v>
      </c>
      <c r="P26" s="166">
        <v>1</v>
      </c>
      <c r="Q26" s="166">
        <v>1</v>
      </c>
      <c r="R26" s="166">
        <v>1</v>
      </c>
      <c r="S26" s="166">
        <v>1</v>
      </c>
      <c r="T26" s="166">
        <v>10</v>
      </c>
      <c r="U26" s="166">
        <v>5</v>
      </c>
      <c r="V26" s="166">
        <v>4</v>
      </c>
      <c r="W26" s="166">
        <v>19</v>
      </c>
      <c r="X26" s="167">
        <v>5</v>
      </c>
    </row>
    <row r="27" spans="1:24" ht="19.5" thickBot="1" x14ac:dyDescent="0.3">
      <c r="A27" s="164">
        <v>21</v>
      </c>
      <c r="B27" s="168" t="s">
        <v>472</v>
      </c>
      <c r="C27" s="169">
        <v>1</v>
      </c>
      <c r="D27" s="169">
        <v>1</v>
      </c>
      <c r="E27" s="169">
        <v>0</v>
      </c>
      <c r="F27" s="169">
        <v>0</v>
      </c>
      <c r="G27" s="169">
        <v>1</v>
      </c>
      <c r="H27" s="169">
        <v>0</v>
      </c>
      <c r="I27" s="169">
        <v>1</v>
      </c>
      <c r="J27" s="169">
        <v>1</v>
      </c>
      <c r="K27" s="169">
        <v>1</v>
      </c>
      <c r="L27" s="169">
        <v>0</v>
      </c>
      <c r="M27" s="169">
        <v>1</v>
      </c>
      <c r="N27" s="169">
        <v>2</v>
      </c>
      <c r="O27" s="169">
        <v>2</v>
      </c>
      <c r="P27" s="169">
        <v>0</v>
      </c>
      <c r="Q27" s="169">
        <v>1</v>
      </c>
      <c r="R27" s="169">
        <v>1</v>
      </c>
      <c r="S27" s="169">
        <v>1</v>
      </c>
      <c r="T27" s="169">
        <v>6</v>
      </c>
      <c r="U27" s="169">
        <v>5</v>
      </c>
      <c r="V27" s="169">
        <v>3</v>
      </c>
      <c r="W27" s="169">
        <v>14</v>
      </c>
      <c r="X27" s="170">
        <v>4</v>
      </c>
    </row>
    <row r="28" spans="1:24" ht="15.75" x14ac:dyDescent="0.25">
      <c r="B28" s="171" t="s">
        <v>473</v>
      </c>
    </row>
    <row r="29" spans="1:24" ht="18.75" x14ac:dyDescent="0.25">
      <c r="B29" s="158" t="s">
        <v>474</v>
      </c>
      <c r="C29" s="172">
        <v>5</v>
      </c>
      <c r="V29" s="353" t="s">
        <v>475</v>
      </c>
      <c r="W29" s="354"/>
    </row>
    <row r="30" spans="1:24" ht="18.75" x14ac:dyDescent="0.25">
      <c r="B30" s="158" t="s">
        <v>476</v>
      </c>
      <c r="C30" s="172">
        <v>4</v>
      </c>
      <c r="V30" s="353" t="s">
        <v>477</v>
      </c>
      <c r="W30" s="354"/>
    </row>
    <row r="31" spans="1:24" ht="18.75" x14ac:dyDescent="0.25">
      <c r="B31" s="173" t="s">
        <v>478</v>
      </c>
      <c r="C31" s="172">
        <v>3</v>
      </c>
      <c r="V31" s="353" t="s">
        <v>479</v>
      </c>
      <c r="W31" s="354"/>
    </row>
    <row r="32" spans="1:24" ht="18.75" x14ac:dyDescent="0.25">
      <c r="B32" s="174" t="s">
        <v>480</v>
      </c>
      <c r="C32" s="172">
        <v>2</v>
      </c>
      <c r="V32" s="353" t="s">
        <v>481</v>
      </c>
      <c r="W32" s="354"/>
      <c r="X32" s="175"/>
    </row>
    <row r="33" spans="2:24" x14ac:dyDescent="0.25">
      <c r="V33" s="227" t="s">
        <v>482</v>
      </c>
      <c r="W33" s="227"/>
      <c r="X33" s="176"/>
    </row>
    <row r="34" spans="2:24" x14ac:dyDescent="0.25">
      <c r="B34" t="s">
        <v>482</v>
      </c>
      <c r="C34" t="s">
        <v>483</v>
      </c>
      <c r="V34" s="227" t="s">
        <v>484</v>
      </c>
      <c r="W34" s="227"/>
      <c r="X34" s="176"/>
    </row>
    <row r="35" spans="2:24" x14ac:dyDescent="0.25">
      <c r="B35" t="s">
        <v>485</v>
      </c>
      <c r="C35" t="s">
        <v>486</v>
      </c>
    </row>
  </sheetData>
  <mergeCells count="15">
    <mergeCell ref="V32:W32"/>
    <mergeCell ref="V33:W33"/>
    <mergeCell ref="V34:W34"/>
    <mergeCell ref="X4:X5"/>
    <mergeCell ref="Y4:Y5"/>
    <mergeCell ref="A6:B6"/>
    <mergeCell ref="V29:W29"/>
    <mergeCell ref="V30:W30"/>
    <mergeCell ref="V31:W31"/>
    <mergeCell ref="A4:A5"/>
    <mergeCell ref="B4:B5"/>
    <mergeCell ref="C4:L4"/>
    <mergeCell ref="M4:O4"/>
    <mergeCell ref="P4:S4"/>
    <mergeCell ref="T4:W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AF24" sqref="AF24"/>
    </sheetView>
  </sheetViews>
  <sheetFormatPr defaultRowHeight="15" x14ac:dyDescent="0.25"/>
  <cols>
    <col min="1" max="1" width="3.140625" customWidth="1"/>
    <col min="2" max="2" width="15.7109375" customWidth="1"/>
    <col min="3" max="3" width="3" customWidth="1"/>
    <col min="4" max="17" width="2.85546875" customWidth="1"/>
    <col min="18" max="18" width="4.7109375" customWidth="1"/>
    <col min="19" max="23" width="3" customWidth="1"/>
    <col min="24" max="24" width="5.7109375" customWidth="1"/>
    <col min="25" max="25" width="5.85546875" customWidth="1"/>
    <col min="26" max="26" width="5" customWidth="1"/>
    <col min="27" max="27" width="4.28515625" customWidth="1"/>
  </cols>
  <sheetData>
    <row r="1" spans="1:27" x14ac:dyDescent="0.25">
      <c r="A1" s="362" t="s">
        <v>338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1:27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</row>
    <row r="3" spans="1:27" x14ac:dyDescent="0.2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</row>
    <row r="4" spans="1:27" x14ac:dyDescent="0.2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</row>
    <row r="5" spans="1:27" x14ac:dyDescent="0.25">
      <c r="A5" s="364" t="s">
        <v>339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x14ac:dyDescent="0.2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27" x14ac:dyDescent="0.25">
      <c r="B7" s="364" t="s">
        <v>340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ht="81" x14ac:dyDescent="0.25">
      <c r="A8" s="87" t="s">
        <v>120</v>
      </c>
      <c r="B8" s="88" t="s">
        <v>341</v>
      </c>
      <c r="C8" s="89" t="s">
        <v>342</v>
      </c>
      <c r="D8" s="89" t="s">
        <v>343</v>
      </c>
      <c r="E8" s="89" t="s">
        <v>344</v>
      </c>
      <c r="F8" s="89" t="s">
        <v>345</v>
      </c>
      <c r="G8" s="89" t="s">
        <v>346</v>
      </c>
      <c r="H8" s="89" t="s">
        <v>347</v>
      </c>
      <c r="I8" s="89" t="s">
        <v>348</v>
      </c>
      <c r="J8" s="89" t="s">
        <v>349</v>
      </c>
      <c r="K8" s="89"/>
      <c r="L8" s="89"/>
      <c r="M8" s="89"/>
      <c r="N8" s="89"/>
      <c r="O8" s="89"/>
      <c r="P8" s="89"/>
      <c r="Q8" s="89"/>
      <c r="R8" s="90" t="s">
        <v>350</v>
      </c>
      <c r="S8" s="90" t="s">
        <v>351</v>
      </c>
      <c r="T8" s="90" t="s">
        <v>352</v>
      </c>
      <c r="U8" s="90" t="s">
        <v>353</v>
      </c>
      <c r="V8" s="90" t="s">
        <v>354</v>
      </c>
      <c r="W8" s="90" t="s">
        <v>355</v>
      </c>
      <c r="X8" s="90" t="s">
        <v>356</v>
      </c>
      <c r="Y8" s="90" t="s">
        <v>357</v>
      </c>
      <c r="Z8" s="90" t="s">
        <v>358</v>
      </c>
      <c r="AA8" s="91" t="s">
        <v>359</v>
      </c>
    </row>
    <row r="9" spans="1:27" x14ac:dyDescent="0.25">
      <c r="A9" s="26">
        <v>1</v>
      </c>
      <c r="B9" s="92" t="s">
        <v>360</v>
      </c>
      <c r="C9" s="93">
        <v>4</v>
      </c>
      <c r="D9" s="93">
        <v>3</v>
      </c>
      <c r="E9" s="93">
        <v>4</v>
      </c>
      <c r="F9" s="93">
        <v>4</v>
      </c>
      <c r="G9" s="93">
        <v>3</v>
      </c>
      <c r="H9" s="93">
        <v>3</v>
      </c>
      <c r="I9" s="93">
        <v>5</v>
      </c>
      <c r="J9" s="93">
        <v>3</v>
      </c>
      <c r="K9" s="93"/>
      <c r="L9" s="93"/>
      <c r="M9" s="93"/>
      <c r="N9" s="93"/>
      <c r="O9" s="93"/>
      <c r="P9" s="93"/>
      <c r="Q9" s="93"/>
      <c r="R9" s="94">
        <f>AVERAGE(C9:Q9)</f>
        <v>3.625</v>
      </c>
      <c r="S9" s="93">
        <f>COUNTIF(C9:Q9,5)</f>
        <v>1</v>
      </c>
      <c r="T9" s="93">
        <f>COUNTIF(C9:Q9,4)</f>
        <v>3</v>
      </c>
      <c r="U9" s="93">
        <f>COUNTIF(C9:Q9,3)</f>
        <v>4</v>
      </c>
      <c r="V9" s="93">
        <f>COUNTIF(C9:Q9,2)</f>
        <v>0</v>
      </c>
      <c r="W9" s="93">
        <f>COUNTIF(C9:Q9,"н")</f>
        <v>0</v>
      </c>
      <c r="X9" s="95">
        <f>(S9+T9+U9)/COUNTA(C9:Q9)</f>
        <v>1</v>
      </c>
      <c r="Y9" s="95">
        <f>(S9+T9)/COUNTA(C9:Q9)</f>
        <v>0.5</v>
      </c>
      <c r="Z9" s="94">
        <f>(S9+0.64*T9+0.36*U9)/COUNTA(C9:Q9)</f>
        <v>0.54499999999999993</v>
      </c>
      <c r="AA9" s="93">
        <f>RANK(Z9,$Z$9:$Z$13)</f>
        <v>3</v>
      </c>
    </row>
    <row r="10" spans="1:27" x14ac:dyDescent="0.25">
      <c r="A10" s="26">
        <v>2</v>
      </c>
      <c r="B10" s="92" t="s">
        <v>361</v>
      </c>
      <c r="C10" s="93">
        <v>4</v>
      </c>
      <c r="D10" s="93">
        <v>4</v>
      </c>
      <c r="E10" s="93">
        <v>5</v>
      </c>
      <c r="F10" s="93">
        <v>5</v>
      </c>
      <c r="G10" s="93">
        <v>5</v>
      </c>
      <c r="H10" s="93">
        <v>5</v>
      </c>
      <c r="I10" s="93">
        <v>4</v>
      </c>
      <c r="J10" s="93">
        <v>4</v>
      </c>
      <c r="K10" s="93"/>
      <c r="L10" s="93"/>
      <c r="M10" s="93"/>
      <c r="N10" s="93"/>
      <c r="O10" s="93"/>
      <c r="P10" s="93"/>
      <c r="Q10" s="93"/>
      <c r="R10" s="94">
        <f t="shared" ref="R10:R13" si="0">AVERAGE(C10:Q10)</f>
        <v>4.5</v>
      </c>
      <c r="S10" s="93">
        <f t="shared" ref="S10:S13" si="1">COUNTIF(C10:Q10,5)</f>
        <v>4</v>
      </c>
      <c r="T10" s="93">
        <f t="shared" ref="T10:T13" si="2">COUNTIF(C10:Q10,4)</f>
        <v>4</v>
      </c>
      <c r="U10" s="93">
        <f t="shared" ref="U10:U13" si="3">COUNTIF(C10:Q10,3)</f>
        <v>0</v>
      </c>
      <c r="V10" s="93">
        <f t="shared" ref="V10:V13" si="4">COUNTIF(C10:Q10,2)</f>
        <v>0</v>
      </c>
      <c r="W10" s="93">
        <f t="shared" ref="W10:W13" si="5">COUNTIF(C10:Q10,"н")</f>
        <v>0</v>
      </c>
      <c r="X10" s="95">
        <f t="shared" ref="X10:X13" si="6">(S10+T10+U10)/COUNTA(C10:Q10)</f>
        <v>1</v>
      </c>
      <c r="Y10" s="95">
        <f t="shared" ref="Y10:Y13" si="7">(S10+T10)/COUNTA(C10:Q10)</f>
        <v>1</v>
      </c>
      <c r="Z10" s="94">
        <f t="shared" ref="Z10:Z13" si="8">(S10+0.64*T10+0.36*U10)/COUNTA(C10:Q10)</f>
        <v>0.82000000000000006</v>
      </c>
      <c r="AA10" s="93">
        <f>RANK(Z10,$Z$9:$Z$13)</f>
        <v>2</v>
      </c>
    </row>
    <row r="11" spans="1:27" x14ac:dyDescent="0.25">
      <c r="A11" s="26">
        <v>3</v>
      </c>
      <c r="B11" s="92" t="s">
        <v>362</v>
      </c>
      <c r="C11" s="93">
        <v>5</v>
      </c>
      <c r="D11" s="93">
        <v>5</v>
      </c>
      <c r="E11" s="93">
        <v>5</v>
      </c>
      <c r="F11" s="93">
        <v>5</v>
      </c>
      <c r="G11" s="93">
        <v>5</v>
      </c>
      <c r="H11" s="93">
        <v>5</v>
      </c>
      <c r="I11" s="93">
        <v>5</v>
      </c>
      <c r="J11" s="93">
        <v>5</v>
      </c>
      <c r="K11" s="93"/>
      <c r="L11" s="93"/>
      <c r="M11" s="93"/>
      <c r="N11" s="93"/>
      <c r="O11" s="93"/>
      <c r="P11" s="93"/>
      <c r="Q11" s="93"/>
      <c r="R11" s="94">
        <f t="shared" si="0"/>
        <v>5</v>
      </c>
      <c r="S11" s="93">
        <f t="shared" si="1"/>
        <v>8</v>
      </c>
      <c r="T11" s="93">
        <f t="shared" si="2"/>
        <v>0</v>
      </c>
      <c r="U11" s="93">
        <f t="shared" si="3"/>
        <v>0</v>
      </c>
      <c r="V11" s="93">
        <f t="shared" si="4"/>
        <v>0</v>
      </c>
      <c r="W11" s="93">
        <f t="shared" si="5"/>
        <v>0</v>
      </c>
      <c r="X11" s="95">
        <f t="shared" si="6"/>
        <v>1</v>
      </c>
      <c r="Y11" s="95">
        <f t="shared" si="7"/>
        <v>1</v>
      </c>
      <c r="Z11" s="94">
        <f t="shared" si="8"/>
        <v>1</v>
      </c>
      <c r="AA11" s="93">
        <f>RANK(Z11,$Z$9:$Z$13)</f>
        <v>1</v>
      </c>
    </row>
    <row r="12" spans="1:27" x14ac:dyDescent="0.25">
      <c r="A12" s="26">
        <v>4</v>
      </c>
      <c r="B12" s="92" t="s">
        <v>363</v>
      </c>
      <c r="C12" s="93">
        <v>3</v>
      </c>
      <c r="D12" s="93">
        <v>3</v>
      </c>
      <c r="E12" s="93">
        <v>3</v>
      </c>
      <c r="F12" s="93">
        <v>3</v>
      </c>
      <c r="G12" s="93">
        <v>3</v>
      </c>
      <c r="H12" s="93">
        <v>3</v>
      </c>
      <c r="I12" s="93">
        <v>3</v>
      </c>
      <c r="J12" s="93">
        <v>3</v>
      </c>
      <c r="K12" s="93"/>
      <c r="L12" s="93"/>
      <c r="M12" s="93"/>
      <c r="N12" s="93"/>
      <c r="O12" s="93"/>
      <c r="P12" s="93"/>
      <c r="Q12" s="93"/>
      <c r="R12" s="94">
        <f t="shared" si="0"/>
        <v>3</v>
      </c>
      <c r="S12" s="93">
        <f t="shared" si="1"/>
        <v>0</v>
      </c>
      <c r="T12" s="93">
        <f t="shared" si="2"/>
        <v>0</v>
      </c>
      <c r="U12" s="93">
        <f t="shared" si="3"/>
        <v>8</v>
      </c>
      <c r="V12" s="93">
        <f t="shared" si="4"/>
        <v>0</v>
      </c>
      <c r="W12" s="93">
        <f t="shared" si="5"/>
        <v>0</v>
      </c>
      <c r="X12" s="95">
        <f t="shared" si="6"/>
        <v>1</v>
      </c>
      <c r="Y12" s="95">
        <f t="shared" si="7"/>
        <v>0</v>
      </c>
      <c r="Z12" s="94">
        <f t="shared" si="8"/>
        <v>0.36</v>
      </c>
      <c r="AA12" s="93">
        <f>RANK(Z12,$Z$9:$Z$13)</f>
        <v>4</v>
      </c>
    </row>
    <row r="13" spans="1:27" x14ac:dyDescent="0.25">
      <c r="A13" s="26">
        <v>5</v>
      </c>
      <c r="B13" s="92" t="s">
        <v>364</v>
      </c>
      <c r="C13" s="93">
        <v>3</v>
      </c>
      <c r="D13" s="93">
        <v>2</v>
      </c>
      <c r="E13" s="93">
        <v>3</v>
      </c>
      <c r="F13" s="93">
        <v>3</v>
      </c>
      <c r="G13" s="93" t="s">
        <v>365</v>
      </c>
      <c r="H13" s="93" t="s">
        <v>365</v>
      </c>
      <c r="I13" s="93">
        <v>4</v>
      </c>
      <c r="J13" s="93">
        <v>3</v>
      </c>
      <c r="K13" s="93"/>
      <c r="L13" s="93"/>
      <c r="M13" s="93"/>
      <c r="N13" s="93"/>
      <c r="O13" s="93"/>
      <c r="P13" s="93"/>
      <c r="Q13" s="93"/>
      <c r="R13" s="94">
        <f t="shared" si="0"/>
        <v>3</v>
      </c>
      <c r="S13" s="93">
        <f t="shared" si="1"/>
        <v>0</v>
      </c>
      <c r="T13" s="93">
        <f t="shared" si="2"/>
        <v>1</v>
      </c>
      <c r="U13" s="93">
        <f t="shared" si="3"/>
        <v>4</v>
      </c>
      <c r="V13" s="93">
        <f t="shared" si="4"/>
        <v>1</v>
      </c>
      <c r="W13" s="93">
        <f t="shared" si="5"/>
        <v>2</v>
      </c>
      <c r="X13" s="95">
        <f t="shared" si="6"/>
        <v>0.625</v>
      </c>
      <c r="Y13" s="95">
        <f t="shared" si="7"/>
        <v>0.125</v>
      </c>
      <c r="Z13" s="94">
        <f t="shared" si="8"/>
        <v>0.26</v>
      </c>
      <c r="AA13" s="93">
        <f>RANK(Z13,$Z$9:$Z$13)</f>
        <v>5</v>
      </c>
    </row>
    <row r="14" spans="1:27" x14ac:dyDescent="0.25">
      <c r="A14" s="26">
        <v>6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5"/>
      <c r="Y14" s="95"/>
      <c r="Z14" s="94"/>
      <c r="AA14" s="93"/>
    </row>
    <row r="15" spans="1:27" x14ac:dyDescent="0.25">
      <c r="A15" s="26">
        <v>7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5"/>
      <c r="Y15" s="95"/>
      <c r="Z15" s="94"/>
      <c r="AA15" s="93"/>
    </row>
    <row r="16" spans="1:27" x14ac:dyDescent="0.25">
      <c r="A16" s="26">
        <v>8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5"/>
      <c r="Y16" s="95"/>
      <c r="Z16" s="94"/>
      <c r="AA16" s="93"/>
    </row>
    <row r="17" spans="1:27" x14ac:dyDescent="0.25">
      <c r="A17" s="26">
        <v>9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5"/>
      <c r="Y17" s="95"/>
      <c r="Z17" s="94"/>
      <c r="AA17" s="93"/>
    </row>
    <row r="18" spans="1:27" x14ac:dyDescent="0.25">
      <c r="A18" s="26">
        <v>10</v>
      </c>
      <c r="B18" s="9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5"/>
      <c r="Y18" s="95"/>
      <c r="Z18" s="94"/>
      <c r="AA18" s="93"/>
    </row>
    <row r="19" spans="1:27" x14ac:dyDescent="0.25">
      <c r="A19" s="26">
        <v>11</v>
      </c>
      <c r="B19" s="96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5"/>
      <c r="Y19" s="95"/>
      <c r="Z19" s="94"/>
      <c r="AA19" s="93"/>
    </row>
    <row r="20" spans="1:27" x14ac:dyDescent="0.25">
      <c r="A20" s="26">
        <v>12</v>
      </c>
      <c r="B20" s="96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5"/>
      <c r="Y20" s="95"/>
      <c r="Z20" s="94"/>
      <c r="AA20" s="93"/>
    </row>
    <row r="21" spans="1:27" x14ac:dyDescent="0.25">
      <c r="A21" s="26">
        <v>13</v>
      </c>
      <c r="B21" s="9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3"/>
      <c r="T21" s="93"/>
      <c r="U21" s="93"/>
      <c r="V21" s="93"/>
      <c r="W21" s="93"/>
      <c r="X21" s="95"/>
      <c r="Y21" s="95"/>
      <c r="Z21" s="94"/>
      <c r="AA21" s="93"/>
    </row>
    <row r="22" spans="1:27" x14ac:dyDescent="0.25">
      <c r="A22" s="26">
        <v>14</v>
      </c>
      <c r="B22" s="9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93"/>
      <c r="T22" s="93"/>
      <c r="U22" s="93"/>
      <c r="V22" s="93"/>
      <c r="W22" s="93"/>
      <c r="X22" s="95"/>
      <c r="Y22" s="95"/>
      <c r="Z22" s="94"/>
      <c r="AA22" s="93"/>
    </row>
    <row r="23" spans="1:27" x14ac:dyDescent="0.25">
      <c r="A23" s="26">
        <v>15</v>
      </c>
      <c r="B23" s="9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93"/>
      <c r="W23" s="93"/>
      <c r="X23" s="95"/>
      <c r="Y23" s="95"/>
      <c r="Z23" s="94"/>
      <c r="AA23" s="93"/>
    </row>
    <row r="24" spans="1:27" x14ac:dyDescent="0.25">
      <c r="A24" s="26">
        <v>16</v>
      </c>
      <c r="B24" s="96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93"/>
      <c r="T24" s="93"/>
      <c r="U24" s="93"/>
      <c r="V24" s="93"/>
      <c r="W24" s="93"/>
      <c r="X24" s="95"/>
      <c r="Y24" s="95"/>
      <c r="Z24" s="94"/>
      <c r="AA24" s="93"/>
    </row>
    <row r="25" spans="1:27" x14ac:dyDescent="0.25">
      <c r="A25" s="26">
        <v>17</v>
      </c>
      <c r="B25" s="96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93"/>
      <c r="T25" s="93"/>
      <c r="U25" s="93"/>
      <c r="V25" s="93"/>
      <c r="W25" s="93"/>
      <c r="X25" s="95"/>
      <c r="Y25" s="95"/>
      <c r="Z25" s="94"/>
      <c r="AA25" s="93"/>
    </row>
    <row r="26" spans="1:27" x14ac:dyDescent="0.25">
      <c r="A26" s="26">
        <v>18</v>
      </c>
      <c r="B26" s="96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93"/>
      <c r="T26" s="93"/>
      <c r="U26" s="93"/>
      <c r="V26" s="93"/>
      <c r="W26" s="93"/>
      <c r="X26" s="95"/>
      <c r="Y26" s="95"/>
      <c r="Z26" s="94"/>
      <c r="AA26" s="93"/>
    </row>
    <row r="27" spans="1:27" x14ac:dyDescent="0.25">
      <c r="A27" s="26">
        <v>19</v>
      </c>
      <c r="B27" s="9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3"/>
      <c r="T27" s="93"/>
      <c r="U27" s="93"/>
      <c r="V27" s="93"/>
      <c r="W27" s="93"/>
      <c r="X27" s="95"/>
      <c r="Y27" s="95"/>
      <c r="Z27" s="94"/>
      <c r="AA27" s="93"/>
    </row>
    <row r="28" spans="1:27" x14ac:dyDescent="0.25">
      <c r="A28" s="26">
        <v>20</v>
      </c>
      <c r="B28" s="96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3"/>
      <c r="T28" s="93"/>
      <c r="U28" s="93"/>
      <c r="V28" s="93"/>
      <c r="W28" s="93"/>
      <c r="X28" s="95"/>
      <c r="Y28" s="95"/>
      <c r="Z28" s="94"/>
      <c r="AA28" s="93"/>
    </row>
    <row r="29" spans="1:27" x14ac:dyDescent="0.25">
      <c r="A29" s="26">
        <v>21</v>
      </c>
      <c r="B29" s="96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93"/>
      <c r="T29" s="93"/>
      <c r="U29" s="93"/>
      <c r="V29" s="93"/>
      <c r="W29" s="93"/>
      <c r="X29" s="95"/>
      <c r="Y29" s="95"/>
      <c r="Z29" s="94"/>
      <c r="AA29" s="93"/>
    </row>
    <row r="30" spans="1:27" x14ac:dyDescent="0.25">
      <c r="A30" s="26">
        <v>22</v>
      </c>
      <c r="B30" s="9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93"/>
      <c r="T30" s="93"/>
      <c r="U30" s="93"/>
      <c r="V30" s="93"/>
      <c r="W30" s="93"/>
      <c r="X30" s="95"/>
      <c r="Y30" s="95"/>
      <c r="Z30" s="94"/>
      <c r="AA30" s="93"/>
    </row>
    <row r="31" spans="1:27" x14ac:dyDescent="0.25">
      <c r="A31" s="26">
        <v>23</v>
      </c>
      <c r="B31" s="96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93"/>
      <c r="T31" s="93"/>
      <c r="U31" s="93"/>
      <c r="V31" s="93"/>
      <c r="W31" s="93"/>
      <c r="X31" s="95"/>
      <c r="Y31" s="95"/>
      <c r="Z31" s="94"/>
      <c r="AA31" s="93"/>
    </row>
    <row r="32" spans="1:27" x14ac:dyDescent="0.25">
      <c r="A32" s="26">
        <v>24</v>
      </c>
      <c r="B32" s="96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3"/>
      <c r="T32" s="93"/>
      <c r="U32" s="93"/>
      <c r="V32" s="93"/>
      <c r="W32" s="93"/>
      <c r="X32" s="95"/>
      <c r="Y32" s="95"/>
      <c r="Z32" s="94"/>
      <c r="AA32" s="93"/>
    </row>
    <row r="33" spans="1:27" x14ac:dyDescent="0.25">
      <c r="A33" s="26">
        <v>25</v>
      </c>
      <c r="B33" s="96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93"/>
      <c r="T33" s="93"/>
      <c r="U33" s="93"/>
      <c r="V33" s="93"/>
      <c r="W33" s="93"/>
      <c r="X33" s="95"/>
      <c r="Y33" s="95"/>
      <c r="Z33" s="94"/>
      <c r="AA33" s="93"/>
    </row>
    <row r="34" spans="1:27" x14ac:dyDescent="0.25">
      <c r="A34" s="26">
        <v>26</v>
      </c>
      <c r="B34" s="96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93"/>
      <c r="T34" s="93"/>
      <c r="U34" s="93"/>
      <c r="V34" s="93"/>
      <c r="W34" s="93"/>
      <c r="X34" s="95"/>
      <c r="Y34" s="95"/>
      <c r="Z34" s="94"/>
      <c r="AA34" s="93"/>
    </row>
    <row r="35" spans="1:27" x14ac:dyDescent="0.25">
      <c r="A35" s="26">
        <v>27</v>
      </c>
      <c r="B35" s="96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S35" s="93"/>
      <c r="T35" s="93"/>
      <c r="U35" s="93"/>
      <c r="V35" s="93"/>
      <c r="W35" s="93"/>
      <c r="X35" s="95"/>
      <c r="Y35" s="95"/>
      <c r="Z35" s="94"/>
      <c r="AA35" s="93"/>
    </row>
    <row r="36" spans="1:27" x14ac:dyDescent="0.25">
      <c r="A36" s="26">
        <v>28</v>
      </c>
      <c r="B36" s="9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3"/>
      <c r="T36" s="93"/>
      <c r="U36" s="93"/>
      <c r="V36" s="93"/>
      <c r="W36" s="93"/>
      <c r="X36" s="95"/>
      <c r="Y36" s="95"/>
      <c r="Z36" s="94"/>
      <c r="AA36" s="93"/>
    </row>
    <row r="37" spans="1:27" x14ac:dyDescent="0.25">
      <c r="A37" s="26">
        <v>29</v>
      </c>
      <c r="B37" s="96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  <c r="S37" s="93"/>
      <c r="T37" s="93"/>
      <c r="U37" s="93"/>
      <c r="V37" s="93"/>
      <c r="W37" s="93"/>
      <c r="X37" s="95"/>
      <c r="Y37" s="95"/>
      <c r="Z37" s="94"/>
      <c r="AA37" s="93"/>
    </row>
    <row r="38" spans="1:27" x14ac:dyDescent="0.25">
      <c r="A38" s="26">
        <v>30</v>
      </c>
      <c r="B38" s="96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  <c r="S38" s="93"/>
      <c r="T38" s="93"/>
      <c r="U38" s="93"/>
      <c r="V38" s="93"/>
      <c r="W38" s="93"/>
      <c r="X38" s="95"/>
      <c r="Y38" s="95"/>
      <c r="Z38" s="94"/>
      <c r="AA38" s="93"/>
    </row>
    <row r="39" spans="1:27" x14ac:dyDescent="0.25">
      <c r="A39" s="26">
        <v>31</v>
      </c>
      <c r="B39" s="9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93"/>
      <c r="T39" s="93"/>
      <c r="U39" s="93"/>
      <c r="V39" s="93"/>
      <c r="W39" s="93"/>
      <c r="X39" s="95"/>
      <c r="Y39" s="95"/>
      <c r="Z39" s="94"/>
      <c r="AA39" s="93"/>
    </row>
    <row r="40" spans="1:27" x14ac:dyDescent="0.25">
      <c r="A40" s="26">
        <v>32</v>
      </c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93"/>
      <c r="T40" s="93"/>
      <c r="U40" s="93"/>
      <c r="V40" s="93"/>
      <c r="W40" s="93"/>
      <c r="X40" s="95"/>
      <c r="Y40" s="95"/>
      <c r="Z40" s="94"/>
      <c r="AA40" s="93"/>
    </row>
    <row r="41" spans="1:27" x14ac:dyDescent="0.25">
      <c r="A41" s="26">
        <v>33</v>
      </c>
      <c r="B41" s="96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93"/>
      <c r="T41" s="93"/>
      <c r="U41" s="93"/>
      <c r="V41" s="93"/>
      <c r="W41" s="93"/>
      <c r="X41" s="95"/>
      <c r="Y41" s="95"/>
      <c r="Z41" s="94"/>
      <c r="AA41" s="93"/>
    </row>
    <row r="42" spans="1:27" x14ac:dyDescent="0.25">
      <c r="A42" s="26">
        <v>34</v>
      </c>
      <c r="B42" s="96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93"/>
      <c r="T42" s="93"/>
      <c r="U42" s="93"/>
      <c r="V42" s="93"/>
      <c r="W42" s="93"/>
      <c r="X42" s="95"/>
      <c r="Y42" s="95"/>
      <c r="Z42" s="94"/>
      <c r="AA42" s="93"/>
    </row>
    <row r="43" spans="1:27" x14ac:dyDescent="0.25">
      <c r="A43" s="26">
        <v>35</v>
      </c>
      <c r="B43" s="9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93"/>
      <c r="T43" s="93"/>
      <c r="U43" s="93"/>
      <c r="V43" s="93"/>
      <c r="W43" s="93"/>
      <c r="X43" s="95"/>
      <c r="Y43" s="95"/>
      <c r="Z43" s="94"/>
      <c r="AA43" s="93"/>
    </row>
    <row r="44" spans="1:27" x14ac:dyDescent="0.25">
      <c r="A44" s="65"/>
      <c r="Z44" s="97"/>
    </row>
    <row r="45" spans="1:27" x14ac:dyDescent="0.25">
      <c r="A45" s="26">
        <v>14</v>
      </c>
      <c r="B45" s="10" t="s">
        <v>129</v>
      </c>
      <c r="C45" s="98">
        <f>AVERAGE(C9:C43)</f>
        <v>3.8</v>
      </c>
      <c r="D45" s="98">
        <f t="shared" ref="D45:Q45" si="9">AVERAGE(D9:D43)</f>
        <v>3.4</v>
      </c>
      <c r="E45" s="98">
        <f t="shared" si="9"/>
        <v>4</v>
      </c>
      <c r="F45" s="98">
        <f t="shared" si="9"/>
        <v>4</v>
      </c>
      <c r="G45" s="98">
        <f t="shared" si="9"/>
        <v>4</v>
      </c>
      <c r="H45" s="98">
        <f t="shared" si="9"/>
        <v>4</v>
      </c>
      <c r="I45" s="98">
        <f t="shared" si="9"/>
        <v>4.2</v>
      </c>
      <c r="J45" s="98">
        <f t="shared" si="9"/>
        <v>3.6</v>
      </c>
      <c r="K45" s="98" t="e">
        <f t="shared" si="9"/>
        <v>#DIV/0!</v>
      </c>
      <c r="L45" s="98" t="e">
        <f t="shared" si="9"/>
        <v>#DIV/0!</v>
      </c>
      <c r="M45" s="98" t="e">
        <f t="shared" si="9"/>
        <v>#DIV/0!</v>
      </c>
      <c r="N45" s="98" t="e">
        <f t="shared" si="9"/>
        <v>#DIV/0!</v>
      </c>
      <c r="O45" s="98" t="e">
        <f t="shared" si="9"/>
        <v>#DIV/0!</v>
      </c>
      <c r="P45" s="98" t="e">
        <f t="shared" si="9"/>
        <v>#DIV/0!</v>
      </c>
      <c r="Q45" s="98" t="e">
        <f t="shared" si="9"/>
        <v>#DIV/0!</v>
      </c>
      <c r="Z45" s="97"/>
    </row>
    <row r="46" spans="1:27" x14ac:dyDescent="0.25">
      <c r="A46" s="26">
        <v>15</v>
      </c>
      <c r="B46" s="10" t="s">
        <v>366</v>
      </c>
      <c r="C46" s="98">
        <f>COUNTIF(C9:C43,5)</f>
        <v>1</v>
      </c>
      <c r="D46" s="98">
        <f t="shared" ref="D46:Q46" si="10">COUNTIF(D9:D43,5)</f>
        <v>1</v>
      </c>
      <c r="E46" s="98">
        <f t="shared" si="10"/>
        <v>2</v>
      </c>
      <c r="F46" s="98">
        <f t="shared" si="10"/>
        <v>2</v>
      </c>
      <c r="G46" s="98">
        <f t="shared" si="10"/>
        <v>2</v>
      </c>
      <c r="H46" s="98">
        <f t="shared" si="10"/>
        <v>2</v>
      </c>
      <c r="I46" s="98">
        <f t="shared" si="10"/>
        <v>2</v>
      </c>
      <c r="J46" s="98">
        <f t="shared" si="10"/>
        <v>1</v>
      </c>
      <c r="K46" s="98">
        <f t="shared" si="10"/>
        <v>0</v>
      </c>
      <c r="L46" s="98">
        <f t="shared" si="10"/>
        <v>0</v>
      </c>
      <c r="M46" s="98">
        <f t="shared" si="10"/>
        <v>0</v>
      </c>
      <c r="N46" s="98">
        <f t="shared" si="10"/>
        <v>0</v>
      </c>
      <c r="O46" s="98">
        <f t="shared" si="10"/>
        <v>0</v>
      </c>
      <c r="P46" s="98">
        <f t="shared" si="10"/>
        <v>0</v>
      </c>
      <c r="Q46" s="98">
        <f t="shared" si="10"/>
        <v>0</v>
      </c>
      <c r="Z46" s="97"/>
    </row>
    <row r="47" spans="1:27" x14ac:dyDescent="0.25">
      <c r="A47" s="26">
        <v>16</v>
      </c>
      <c r="B47" s="10" t="s">
        <v>367</v>
      </c>
      <c r="C47" s="98">
        <f>COUNTIF(C9:C43,4)</f>
        <v>2</v>
      </c>
      <c r="D47" s="98">
        <f t="shared" ref="D47:Q47" si="11">COUNTIF(D9:D43,4)</f>
        <v>1</v>
      </c>
      <c r="E47" s="98">
        <f t="shared" si="11"/>
        <v>1</v>
      </c>
      <c r="F47" s="98">
        <f t="shared" si="11"/>
        <v>1</v>
      </c>
      <c r="G47" s="98">
        <f t="shared" si="11"/>
        <v>0</v>
      </c>
      <c r="H47" s="98">
        <f t="shared" si="11"/>
        <v>0</v>
      </c>
      <c r="I47" s="98">
        <f t="shared" si="11"/>
        <v>2</v>
      </c>
      <c r="J47" s="98">
        <f t="shared" si="11"/>
        <v>1</v>
      </c>
      <c r="K47" s="98">
        <f t="shared" si="11"/>
        <v>0</v>
      </c>
      <c r="L47" s="98">
        <f t="shared" si="11"/>
        <v>0</v>
      </c>
      <c r="M47" s="98">
        <f t="shared" si="11"/>
        <v>0</v>
      </c>
      <c r="N47" s="98">
        <f t="shared" si="11"/>
        <v>0</v>
      </c>
      <c r="O47" s="98">
        <f t="shared" si="11"/>
        <v>0</v>
      </c>
      <c r="P47" s="98">
        <f t="shared" si="11"/>
        <v>0</v>
      </c>
      <c r="Q47" s="98">
        <f t="shared" si="11"/>
        <v>0</v>
      </c>
    </row>
    <row r="48" spans="1:27" x14ac:dyDescent="0.25">
      <c r="A48" s="26">
        <v>17</v>
      </c>
      <c r="B48" s="10" t="s">
        <v>368</v>
      </c>
      <c r="C48" s="98">
        <f>COUNTIF(C9:C43,3)</f>
        <v>2</v>
      </c>
      <c r="D48" s="98">
        <f t="shared" ref="D48:Q48" si="12">COUNTIF(D9:D43,3)</f>
        <v>2</v>
      </c>
      <c r="E48" s="98">
        <f t="shared" si="12"/>
        <v>2</v>
      </c>
      <c r="F48" s="98">
        <f t="shared" si="12"/>
        <v>2</v>
      </c>
      <c r="G48" s="98">
        <f t="shared" si="12"/>
        <v>2</v>
      </c>
      <c r="H48" s="98">
        <f t="shared" si="12"/>
        <v>2</v>
      </c>
      <c r="I48" s="98">
        <f t="shared" si="12"/>
        <v>1</v>
      </c>
      <c r="J48" s="98">
        <f t="shared" si="12"/>
        <v>3</v>
      </c>
      <c r="K48" s="98">
        <f t="shared" si="12"/>
        <v>0</v>
      </c>
      <c r="L48" s="98">
        <f t="shared" si="12"/>
        <v>0</v>
      </c>
      <c r="M48" s="98">
        <f t="shared" si="12"/>
        <v>0</v>
      </c>
      <c r="N48" s="98">
        <f t="shared" si="12"/>
        <v>0</v>
      </c>
      <c r="O48" s="98">
        <f t="shared" si="12"/>
        <v>0</v>
      </c>
      <c r="P48" s="98">
        <f t="shared" si="12"/>
        <v>0</v>
      </c>
      <c r="Q48" s="98">
        <f t="shared" si="12"/>
        <v>0</v>
      </c>
    </row>
    <row r="49" spans="1:17" x14ac:dyDescent="0.25">
      <c r="A49" s="26">
        <v>18</v>
      </c>
      <c r="B49" s="10" t="s">
        <v>369</v>
      </c>
      <c r="C49" s="98">
        <f>COUNTIF(C9:C43,2)</f>
        <v>0</v>
      </c>
      <c r="D49" s="98">
        <f t="shared" ref="D49:Q49" si="13">COUNTIF(D9:D43,2)</f>
        <v>1</v>
      </c>
      <c r="E49" s="98">
        <f t="shared" si="13"/>
        <v>0</v>
      </c>
      <c r="F49" s="98">
        <f t="shared" si="13"/>
        <v>0</v>
      </c>
      <c r="G49" s="98">
        <f t="shared" si="13"/>
        <v>0</v>
      </c>
      <c r="H49" s="98">
        <f t="shared" si="13"/>
        <v>0</v>
      </c>
      <c r="I49" s="98">
        <f t="shared" si="13"/>
        <v>0</v>
      </c>
      <c r="J49" s="98">
        <f t="shared" si="13"/>
        <v>0</v>
      </c>
      <c r="K49" s="98">
        <f t="shared" si="13"/>
        <v>0</v>
      </c>
      <c r="L49" s="98">
        <f t="shared" si="13"/>
        <v>0</v>
      </c>
      <c r="M49" s="98">
        <f t="shared" si="13"/>
        <v>0</v>
      </c>
      <c r="N49" s="98">
        <f t="shared" si="13"/>
        <v>0</v>
      </c>
      <c r="O49" s="98">
        <f t="shared" si="13"/>
        <v>0</v>
      </c>
      <c r="P49" s="98">
        <f t="shared" si="13"/>
        <v>0</v>
      </c>
      <c r="Q49" s="98">
        <f t="shared" si="13"/>
        <v>0</v>
      </c>
    </row>
    <row r="50" spans="1:17" x14ac:dyDescent="0.25">
      <c r="A50" s="10"/>
      <c r="B50" s="10" t="s">
        <v>358</v>
      </c>
      <c r="C50" s="98">
        <f>(C46+0.64*C47+0.36*C48)/COUNTA(C9:C43)</f>
        <v>0.6</v>
      </c>
      <c r="D50" s="98">
        <f t="shared" ref="D50:Q50" si="14">(D46+0.64*D47+0.36*D48)/COUNTA(D9:D43)</f>
        <v>0.47200000000000009</v>
      </c>
      <c r="E50" s="98">
        <f t="shared" si="14"/>
        <v>0.67200000000000004</v>
      </c>
      <c r="F50" s="98">
        <f t="shared" si="14"/>
        <v>0.67200000000000004</v>
      </c>
      <c r="G50" s="98">
        <f t="shared" si="14"/>
        <v>0.54399999999999993</v>
      </c>
      <c r="H50" s="98">
        <f t="shared" si="14"/>
        <v>0.54399999999999993</v>
      </c>
      <c r="I50" s="98">
        <f t="shared" si="14"/>
        <v>0.72799999999999998</v>
      </c>
      <c r="J50" s="98">
        <f t="shared" si="14"/>
        <v>0.54400000000000004</v>
      </c>
      <c r="K50" s="98" t="e">
        <f t="shared" si="14"/>
        <v>#DIV/0!</v>
      </c>
      <c r="L50" s="98" t="e">
        <f t="shared" si="14"/>
        <v>#DIV/0!</v>
      </c>
      <c r="M50" s="98" t="e">
        <f t="shared" si="14"/>
        <v>#DIV/0!</v>
      </c>
      <c r="N50" s="98" t="e">
        <f t="shared" si="14"/>
        <v>#DIV/0!</v>
      </c>
      <c r="O50" s="98" t="e">
        <f t="shared" si="14"/>
        <v>#DIV/0!</v>
      </c>
      <c r="P50" s="98" t="e">
        <f t="shared" si="14"/>
        <v>#DIV/0!</v>
      </c>
      <c r="Q50" s="98" t="e">
        <f t="shared" si="14"/>
        <v>#DIV/0!</v>
      </c>
    </row>
  </sheetData>
  <mergeCells count="3">
    <mergeCell ref="A1:AA4"/>
    <mergeCell ref="A5:AA6"/>
    <mergeCell ref="B7:A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3" workbookViewId="0">
      <selection activeCell="E12" sqref="E12:G14"/>
    </sheetView>
  </sheetViews>
  <sheetFormatPr defaultRowHeight="15" x14ac:dyDescent="0.25"/>
  <cols>
    <col min="17" max="17" width="15.85546875" customWidth="1"/>
    <col min="19" max="19" width="11.85546875" customWidth="1"/>
  </cols>
  <sheetData>
    <row r="1" spans="1:10" ht="20.25" x14ac:dyDescent="0.25">
      <c r="A1" s="367" t="s">
        <v>370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5">
      <c r="A2" s="99" t="s">
        <v>371</v>
      </c>
      <c r="B2" s="99"/>
      <c r="C2" s="99"/>
      <c r="D2" s="99"/>
      <c r="E2" s="99"/>
      <c r="F2" s="99"/>
      <c r="G2" s="99"/>
      <c r="H2" s="99"/>
    </row>
    <row r="3" spans="1:10" x14ac:dyDescent="0.25">
      <c r="A3" s="99" t="s">
        <v>372</v>
      </c>
      <c r="B3" s="99"/>
      <c r="C3" s="99"/>
      <c r="D3" s="99"/>
      <c r="E3" s="99"/>
      <c r="F3" s="99"/>
      <c r="G3" s="99"/>
      <c r="H3" s="99"/>
    </row>
    <row r="4" spans="1:10" x14ac:dyDescent="0.25">
      <c r="A4" s="99" t="s">
        <v>373</v>
      </c>
      <c r="B4" s="99"/>
      <c r="C4" s="99"/>
      <c r="D4" s="99"/>
      <c r="E4" s="99"/>
      <c r="F4" s="99"/>
      <c r="G4" s="99"/>
      <c r="H4" s="99"/>
    </row>
    <row r="5" spans="1:10" x14ac:dyDescent="0.25">
      <c r="A5" s="99" t="s">
        <v>374</v>
      </c>
      <c r="B5" s="99"/>
      <c r="C5" s="99"/>
      <c r="D5" s="99"/>
      <c r="E5" s="99"/>
      <c r="F5" s="99"/>
      <c r="G5" s="99"/>
      <c r="H5" s="99"/>
    </row>
    <row r="6" spans="1:10" x14ac:dyDescent="0.25">
      <c r="A6" s="99" t="s">
        <v>375</v>
      </c>
      <c r="B6" s="99"/>
      <c r="C6" s="99"/>
      <c r="D6" s="99"/>
      <c r="E6" s="99"/>
      <c r="F6" s="99"/>
      <c r="G6" s="99"/>
      <c r="H6" s="99"/>
    </row>
    <row r="7" spans="1:10" x14ac:dyDescent="0.25">
      <c r="A7" s="99" t="s">
        <v>376</v>
      </c>
      <c r="B7" s="99"/>
      <c r="C7" s="99"/>
      <c r="D7" s="99"/>
      <c r="E7" s="99"/>
      <c r="F7" s="99"/>
      <c r="G7" s="99"/>
    </row>
    <row r="8" spans="1:10" x14ac:dyDescent="0.25">
      <c r="A8" s="99" t="s">
        <v>377</v>
      </c>
      <c r="B8" s="99"/>
      <c r="C8" s="99"/>
      <c r="D8" s="99"/>
      <c r="E8" s="99"/>
      <c r="F8" s="99"/>
      <c r="G8" s="99"/>
      <c r="H8" s="99"/>
    </row>
    <row r="9" spans="1:10" x14ac:dyDescent="0.25">
      <c r="A9" s="99" t="s">
        <v>378</v>
      </c>
      <c r="B9" s="99"/>
      <c r="C9" s="99"/>
      <c r="D9" s="99"/>
      <c r="E9" s="99"/>
      <c r="F9" s="99"/>
      <c r="G9" s="99"/>
      <c r="H9" s="99"/>
    </row>
    <row r="10" spans="1:10" x14ac:dyDescent="0.25">
      <c r="A10" s="99"/>
      <c r="B10" s="99"/>
      <c r="C10" s="99"/>
      <c r="D10" s="99"/>
      <c r="E10" s="99"/>
      <c r="F10" s="99"/>
      <c r="G10" s="99"/>
      <c r="H10" s="99"/>
    </row>
    <row r="11" spans="1:10" x14ac:dyDescent="0.25">
      <c r="A11" s="99"/>
      <c r="B11" s="99"/>
      <c r="C11" s="99"/>
      <c r="D11" s="99"/>
      <c r="E11" s="99"/>
      <c r="F11" s="99"/>
      <c r="G11" s="99"/>
      <c r="H11" s="99"/>
      <c r="I11" s="100"/>
    </row>
    <row r="12" spans="1:10" x14ac:dyDescent="0.25">
      <c r="A12" s="99"/>
      <c r="B12" s="99"/>
      <c r="C12" s="99"/>
      <c r="D12" s="99"/>
      <c r="E12" s="368" t="s">
        <v>497</v>
      </c>
      <c r="F12" s="368"/>
      <c r="G12" s="368"/>
      <c r="I12" s="100" t="str">
        <f>IF(E12="зеленый","правильно",IF(E12="переходи улицу на","","ошибка"))</f>
        <v>правильно</v>
      </c>
    </row>
    <row r="13" spans="1:10" x14ac:dyDescent="0.25">
      <c r="A13" s="99"/>
      <c r="B13" s="99"/>
      <c r="C13" s="99"/>
      <c r="D13" s="99"/>
      <c r="E13" s="368"/>
      <c r="F13" s="368"/>
      <c r="G13" s="368"/>
      <c r="H13" s="99"/>
      <c r="I13" s="100"/>
    </row>
    <row r="14" spans="1:10" x14ac:dyDescent="0.25">
      <c r="A14" s="99"/>
      <c r="B14" s="99"/>
      <c r="C14" s="99"/>
      <c r="D14" s="99"/>
      <c r="E14" s="368"/>
      <c r="F14" s="368"/>
      <c r="G14" s="368"/>
      <c r="H14" s="99"/>
      <c r="I14" s="100"/>
    </row>
    <row r="15" spans="1:10" x14ac:dyDescent="0.25">
      <c r="A15" s="99"/>
      <c r="B15" s="99"/>
      <c r="C15" s="99"/>
      <c r="D15" s="99"/>
      <c r="E15" s="99"/>
      <c r="F15" s="99"/>
      <c r="G15" s="99"/>
      <c r="H15" s="99"/>
      <c r="I15" s="100"/>
    </row>
    <row r="16" spans="1:10" x14ac:dyDescent="0.25">
      <c r="A16" s="99"/>
      <c r="B16" s="99"/>
      <c r="C16" s="99"/>
      <c r="D16" s="99"/>
      <c r="E16" s="99"/>
      <c r="F16" s="99"/>
      <c r="G16" s="99"/>
      <c r="H16" s="99"/>
    </row>
    <row r="17" spans="1:20" x14ac:dyDescent="0.25">
      <c r="A17" s="99"/>
      <c r="B17" s="99"/>
      <c r="C17" s="99"/>
      <c r="D17" s="99"/>
      <c r="E17" s="99"/>
      <c r="F17" s="99"/>
      <c r="G17" s="99"/>
      <c r="H17" s="99"/>
    </row>
    <row r="18" spans="1:20" x14ac:dyDescent="0.25">
      <c r="A18" s="99"/>
      <c r="B18" s="99"/>
      <c r="C18" s="99"/>
      <c r="D18" s="99"/>
      <c r="E18" s="99"/>
      <c r="F18" s="99"/>
      <c r="G18" s="99"/>
      <c r="H18" s="99"/>
      <c r="T18" t="s">
        <v>386</v>
      </c>
    </row>
    <row r="19" spans="1:20" ht="26.25" x14ac:dyDescent="0.4">
      <c r="A19" s="101"/>
      <c r="B19" s="99"/>
      <c r="C19" s="99"/>
      <c r="D19" s="102"/>
      <c r="E19" s="102"/>
      <c r="F19" s="102"/>
      <c r="G19" s="99"/>
      <c r="I19" s="99"/>
    </row>
    <row r="20" spans="1:20" x14ac:dyDescent="0.25">
      <c r="A20" s="99"/>
      <c r="B20" s="99"/>
      <c r="C20" s="99"/>
      <c r="D20" s="99"/>
      <c r="E20" s="99"/>
      <c r="F20" s="99"/>
      <c r="G20" s="99"/>
      <c r="H20" s="99"/>
    </row>
    <row r="21" spans="1:20" x14ac:dyDescent="0.25">
      <c r="A21" s="99"/>
      <c r="B21" s="99"/>
      <c r="C21" s="99"/>
      <c r="D21" s="99"/>
      <c r="E21" s="99"/>
      <c r="F21" s="99"/>
      <c r="G21" s="99"/>
      <c r="H21" s="99"/>
    </row>
    <row r="22" spans="1:20" x14ac:dyDescent="0.25">
      <c r="A22" s="99"/>
      <c r="B22" s="99"/>
      <c r="C22" s="99"/>
      <c r="D22" s="99"/>
      <c r="E22" s="99"/>
      <c r="F22" s="99"/>
      <c r="G22" s="99"/>
      <c r="H22" s="99"/>
    </row>
    <row r="23" spans="1:20" ht="26.25" x14ac:dyDescent="0.4">
      <c r="A23" s="101"/>
      <c r="B23" s="99"/>
      <c r="C23" s="99"/>
      <c r="D23" s="99"/>
      <c r="E23" s="99"/>
      <c r="F23" s="99"/>
      <c r="G23" s="99"/>
      <c r="H23" s="99"/>
    </row>
    <row r="24" spans="1:20" x14ac:dyDescent="0.25">
      <c r="E24" s="369" t="s">
        <v>379</v>
      </c>
      <c r="F24" s="369"/>
      <c r="G24" s="369"/>
      <c r="I24" s="103" t="str">
        <f>IF(E24="Корова","правильно",IF(E24="Кто дает молоко?","","ошибка"))</f>
        <v/>
      </c>
    </row>
    <row r="25" spans="1:20" x14ac:dyDescent="0.25">
      <c r="E25" s="369"/>
      <c r="F25" s="369"/>
      <c r="G25" s="369"/>
    </row>
    <row r="27" spans="1:20" x14ac:dyDescent="0.25">
      <c r="E27" s="370" t="s">
        <v>380</v>
      </c>
      <c r="F27" s="371"/>
      <c r="G27" s="371"/>
      <c r="H27" s="371"/>
      <c r="I27" s="104">
        <f>COUNTIF(I12:I24,"правильно")</f>
        <v>1</v>
      </c>
    </row>
    <row r="28" spans="1:20" ht="20.25" x14ac:dyDescent="0.25">
      <c r="A28" s="372" t="s">
        <v>381</v>
      </c>
      <c r="B28" s="373"/>
      <c r="C28" s="373"/>
      <c r="D28" s="373"/>
      <c r="E28" s="373"/>
      <c r="F28" s="373"/>
      <c r="G28" s="373"/>
      <c r="H28" s="373"/>
      <c r="I28" s="373"/>
      <c r="J28" s="373"/>
    </row>
    <row r="29" spans="1:20" ht="15.75" x14ac:dyDescent="0.25">
      <c r="A29" s="105" t="s">
        <v>382</v>
      </c>
      <c r="N29" s="65"/>
    </row>
    <row r="30" spans="1:20" x14ac:dyDescent="0.25">
      <c r="N30" s="65"/>
    </row>
    <row r="31" spans="1:20" x14ac:dyDescent="0.25">
      <c r="N31" s="65"/>
    </row>
    <row r="32" spans="1:20" ht="15.75" x14ac:dyDescent="0.25">
      <c r="B32" s="365" t="s">
        <v>383</v>
      </c>
      <c r="C32" s="365"/>
      <c r="D32" s="365"/>
      <c r="E32" s="365"/>
      <c r="F32" s="365"/>
      <c r="N32" s="106"/>
    </row>
    <row r="33" spans="2:14" x14ac:dyDescent="0.25">
      <c r="N33" s="65"/>
    </row>
    <row r="34" spans="2:14" x14ac:dyDescent="0.25">
      <c r="N34" s="65"/>
    </row>
    <row r="36" spans="2:14" x14ac:dyDescent="0.25">
      <c r="F36" s="28"/>
    </row>
    <row r="37" spans="2:14" x14ac:dyDescent="0.25">
      <c r="F37" s="28"/>
    </row>
    <row r="38" spans="2:14" ht="15.75" x14ac:dyDescent="0.25">
      <c r="B38" s="365" t="s">
        <v>379</v>
      </c>
      <c r="C38" s="366"/>
      <c r="D38" s="366"/>
    </row>
    <row r="47" spans="2:14" ht="15.75" x14ac:dyDescent="0.25">
      <c r="B47" s="365" t="s">
        <v>384</v>
      </c>
      <c r="C47" s="365"/>
      <c r="D47" s="365"/>
    </row>
  </sheetData>
  <mergeCells count="8">
    <mergeCell ref="B38:D38"/>
    <mergeCell ref="B47:D47"/>
    <mergeCell ref="A1:J1"/>
    <mergeCell ref="E12:G14"/>
    <mergeCell ref="E24:G25"/>
    <mergeCell ref="E27:H27"/>
    <mergeCell ref="A28:J28"/>
    <mergeCell ref="B32:F32"/>
  </mergeCells>
  <conditionalFormatting sqref="N29:N34">
    <cfRule type="iconSet" priority="1">
      <iconSet showValue="0">
        <cfvo type="percent" val="0"/>
        <cfvo type="percent" val="2"/>
        <cfvo type="percent" val="3"/>
      </iconSet>
    </cfRule>
  </conditionalFormatting>
  <dataValidations count="2">
    <dataValidation type="list" allowBlank="1" showInputMessage="1" showErrorMessage="1" sqref="E24:G25">
      <formula1>"Кто дает молоко?,Тигр,Кролик,Корова"</formula1>
    </dataValidation>
    <dataValidation type="list" allowBlank="1" showInputMessage="1" showErrorMessage="1" sqref="E12:F12">
      <formula1>"переходи улицу на,красный,желтый,зеленый"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="130" zoomScaleNormal="130" workbookViewId="0">
      <selection activeCell="J20" sqref="J20"/>
    </sheetView>
  </sheetViews>
  <sheetFormatPr defaultRowHeight="15" x14ac:dyDescent="0.25"/>
  <cols>
    <col min="1" max="1" width="3.85546875" customWidth="1"/>
    <col min="2" max="2" width="23.7109375" customWidth="1"/>
    <col min="3" max="3" width="14.42578125" bestFit="1" customWidth="1"/>
    <col min="8" max="8" width="13.28515625" customWidth="1"/>
  </cols>
  <sheetData>
    <row r="2" spans="1:8" x14ac:dyDescent="0.25">
      <c r="H2" s="14">
        <v>41883</v>
      </c>
    </row>
    <row r="3" spans="1:8" ht="36" x14ac:dyDescent="0.25">
      <c r="A3" s="16" t="s">
        <v>0</v>
      </c>
      <c r="B3" s="16" t="s">
        <v>1</v>
      </c>
      <c r="C3" s="16" t="s">
        <v>18</v>
      </c>
      <c r="D3" s="19" t="s">
        <v>24</v>
      </c>
    </row>
    <row r="4" spans="1:8" x14ac:dyDescent="0.25">
      <c r="A4" s="13">
        <v>1</v>
      </c>
      <c r="B4" s="13" t="s">
        <v>19</v>
      </c>
      <c r="C4" s="17">
        <v>40366</v>
      </c>
      <c r="D4" s="18">
        <f>YEARFRAC(C4,_01.09.2014)</f>
        <v>4.1500000000000004</v>
      </c>
    </row>
    <row r="5" spans="1:8" x14ac:dyDescent="0.25">
      <c r="A5" s="13">
        <v>2</v>
      </c>
      <c r="B5" s="13" t="s">
        <v>20</v>
      </c>
      <c r="C5" s="17">
        <v>40174</v>
      </c>
      <c r="D5" s="18">
        <f>YEARFRAC(C5,_01.09.2014)</f>
        <v>4.677777777777778</v>
      </c>
    </row>
    <row r="6" spans="1:8" x14ac:dyDescent="0.25">
      <c r="A6" s="13">
        <v>3</v>
      </c>
      <c r="B6" s="13" t="s">
        <v>21</v>
      </c>
      <c r="C6" s="17">
        <v>40514</v>
      </c>
      <c r="D6" s="18">
        <f>YEARFRAC(C6,_01.09.2014)</f>
        <v>3.7472222222222222</v>
      </c>
    </row>
    <row r="7" spans="1:8" x14ac:dyDescent="0.25">
      <c r="A7" s="13">
        <v>4</v>
      </c>
      <c r="B7" s="13" t="s">
        <v>22</v>
      </c>
      <c r="C7" s="17">
        <v>40260</v>
      </c>
      <c r="D7" s="18">
        <f>YEARFRAC(C7,_01.09.2014)</f>
        <v>4.4388888888888891</v>
      </c>
    </row>
    <row r="8" spans="1:8" x14ac:dyDescent="0.25">
      <c r="A8" s="13">
        <v>5</v>
      </c>
      <c r="B8" s="13" t="s">
        <v>23</v>
      </c>
      <c r="C8" s="17">
        <v>40198</v>
      </c>
      <c r="D8" s="18">
        <f>YEARFRAC(C8,_01.09.2014)</f>
        <v>4.6138888888888889</v>
      </c>
    </row>
    <row r="9" spans="1:8" ht="14.45" x14ac:dyDescent="0.3">
      <c r="A9" s="13">
        <v>6</v>
      </c>
      <c r="B9" s="13"/>
      <c r="C9" s="13"/>
      <c r="D9" s="13"/>
    </row>
    <row r="10" spans="1:8" ht="14.45" x14ac:dyDescent="0.3">
      <c r="A10" s="13">
        <v>7</v>
      </c>
      <c r="B10" s="13"/>
      <c r="C10" s="13"/>
      <c r="D10" s="13"/>
    </row>
    <row r="11" spans="1:8" ht="14.45" x14ac:dyDescent="0.3">
      <c r="A11" s="13">
        <v>8</v>
      </c>
      <c r="B11" s="13"/>
      <c r="C11" s="13"/>
      <c r="D11" s="13"/>
    </row>
    <row r="12" spans="1:8" ht="14.45" x14ac:dyDescent="0.3">
      <c r="A12" s="13">
        <v>9</v>
      </c>
      <c r="B12" s="13"/>
      <c r="C12" s="13"/>
      <c r="D12" s="13"/>
    </row>
    <row r="13" spans="1:8" ht="14.45" x14ac:dyDescent="0.3">
      <c r="A13" s="13">
        <v>10</v>
      </c>
      <c r="B13" s="13"/>
      <c r="C13" s="13"/>
      <c r="D13" s="13"/>
    </row>
    <row r="14" spans="1:8" ht="14.45" x14ac:dyDescent="0.3">
      <c r="A14" s="13">
        <v>11</v>
      </c>
      <c r="B14" s="13"/>
      <c r="C14" s="13"/>
      <c r="D14" s="13"/>
    </row>
    <row r="15" spans="1:8" ht="14.45" x14ac:dyDescent="0.3">
      <c r="A15" s="13">
        <v>12</v>
      </c>
      <c r="B15" s="13"/>
      <c r="C15" s="13"/>
      <c r="D15" s="13"/>
    </row>
    <row r="16" spans="1:8" ht="14.45" x14ac:dyDescent="0.3">
      <c r="A16" s="13">
        <v>13</v>
      </c>
      <c r="B16" s="13"/>
      <c r="C16" s="13"/>
      <c r="D16" s="13"/>
    </row>
    <row r="17" spans="1:4" x14ac:dyDescent="0.25">
      <c r="A17" s="13">
        <v>14</v>
      </c>
      <c r="B17" s="13"/>
      <c r="C17" s="13"/>
      <c r="D17" s="13"/>
    </row>
    <row r="18" spans="1:4" x14ac:dyDescent="0.25">
      <c r="A18" s="13">
        <v>15</v>
      </c>
      <c r="B18" s="13"/>
      <c r="C18" s="13"/>
      <c r="D18" s="13"/>
    </row>
    <row r="19" spans="1:4" x14ac:dyDescent="0.25">
      <c r="A19" s="13">
        <v>16</v>
      </c>
      <c r="B19" s="13"/>
      <c r="C19" s="13"/>
      <c r="D19" s="13"/>
    </row>
    <row r="20" spans="1:4" x14ac:dyDescent="0.25">
      <c r="A20" s="13">
        <v>17</v>
      </c>
      <c r="B20" s="13"/>
      <c r="C20" s="13"/>
      <c r="D20" s="13"/>
    </row>
    <row r="21" spans="1:4" x14ac:dyDescent="0.25">
      <c r="A21" s="13">
        <v>18</v>
      </c>
      <c r="B21" s="13"/>
      <c r="C21" s="13"/>
      <c r="D21" s="13"/>
    </row>
    <row r="22" spans="1:4" x14ac:dyDescent="0.25">
      <c r="A22" s="13">
        <v>19</v>
      </c>
      <c r="B22" s="13"/>
      <c r="C22" s="13"/>
      <c r="D22" s="13"/>
    </row>
    <row r="23" spans="1:4" x14ac:dyDescent="0.25">
      <c r="A23" s="13">
        <v>20</v>
      </c>
      <c r="B23" s="13"/>
      <c r="C23" s="13"/>
      <c r="D23" s="13"/>
    </row>
    <row r="24" spans="1:4" x14ac:dyDescent="0.25">
      <c r="A24" s="13">
        <v>21</v>
      </c>
      <c r="B24" s="13"/>
      <c r="C24" s="13"/>
      <c r="D24" s="13"/>
    </row>
    <row r="25" spans="1:4" x14ac:dyDescent="0.25">
      <c r="A25" s="13">
        <v>22</v>
      </c>
      <c r="B25" s="13"/>
      <c r="C25" s="13"/>
      <c r="D25" s="13"/>
    </row>
    <row r="26" spans="1:4" x14ac:dyDescent="0.25">
      <c r="A26" s="13">
        <v>23</v>
      </c>
      <c r="B26" s="13"/>
      <c r="C26" s="13"/>
      <c r="D26" s="13"/>
    </row>
    <row r="27" spans="1:4" x14ac:dyDescent="0.25">
      <c r="A27" s="13">
        <v>24</v>
      </c>
      <c r="B27" s="13"/>
      <c r="C27" s="13"/>
      <c r="D27" s="13"/>
    </row>
    <row r="28" spans="1:4" x14ac:dyDescent="0.25">
      <c r="A28" s="13">
        <v>25</v>
      </c>
      <c r="B28" s="13"/>
      <c r="C28" s="13"/>
      <c r="D28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4" workbookViewId="0">
      <selection activeCell="C31" sqref="C31"/>
    </sheetView>
  </sheetViews>
  <sheetFormatPr defaultRowHeight="15" x14ac:dyDescent="0.25"/>
  <cols>
    <col min="1" max="1" width="3.140625" style="23" customWidth="1"/>
    <col min="2" max="2" width="13.85546875" customWidth="1"/>
    <col min="3" max="10" width="6" style="3" customWidth="1"/>
    <col min="11" max="17" width="6" customWidth="1"/>
    <col min="18" max="18" width="7.5703125" customWidth="1"/>
    <col min="19" max="19" width="6" customWidth="1"/>
    <col min="20" max="20" width="7.5703125" customWidth="1"/>
    <col min="21" max="22" width="6" customWidth="1"/>
  </cols>
  <sheetData>
    <row r="1" spans="1:22" ht="49.5" customHeight="1" x14ac:dyDescent="0.25">
      <c r="A1" s="212" t="s">
        <v>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x14ac:dyDescent="0.25">
      <c r="A2" s="218"/>
      <c r="B2" s="215"/>
      <c r="C2" s="213" t="s">
        <v>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42.75" customHeight="1" x14ac:dyDescent="0.25">
      <c r="A3" s="219"/>
      <c r="B3" s="216"/>
      <c r="C3" s="210" t="s">
        <v>6</v>
      </c>
      <c r="D3" s="210"/>
      <c r="E3" s="214" t="s">
        <v>3</v>
      </c>
      <c r="F3" s="214"/>
      <c r="G3" s="214" t="s">
        <v>4</v>
      </c>
      <c r="H3" s="214"/>
      <c r="I3" s="210" t="s">
        <v>5</v>
      </c>
      <c r="J3" s="210"/>
      <c r="K3" s="210" t="s">
        <v>7</v>
      </c>
      <c r="L3" s="210"/>
      <c r="M3" s="210" t="s">
        <v>8</v>
      </c>
      <c r="N3" s="210"/>
      <c r="O3" s="214" t="s">
        <v>9</v>
      </c>
      <c r="P3" s="214"/>
      <c r="Q3" s="214" t="s">
        <v>10</v>
      </c>
      <c r="R3" s="214"/>
      <c r="S3" s="214" t="s">
        <v>11</v>
      </c>
      <c r="T3" s="214"/>
      <c r="U3" s="210" t="s">
        <v>12</v>
      </c>
      <c r="V3" s="210"/>
    </row>
    <row r="4" spans="1:22" ht="30.75" customHeight="1" x14ac:dyDescent="0.25">
      <c r="A4" s="219"/>
      <c r="B4" s="216"/>
      <c r="C4" s="211" t="s">
        <v>25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x14ac:dyDescent="0.25">
      <c r="A5" s="220"/>
      <c r="B5" s="217"/>
      <c r="C5" s="9" t="s">
        <v>13</v>
      </c>
      <c r="D5" s="9" t="s">
        <v>14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13</v>
      </c>
      <c r="J5" s="9" t="s">
        <v>14</v>
      </c>
      <c r="K5" s="9" t="s">
        <v>13</v>
      </c>
      <c r="L5" s="9" t="s">
        <v>14</v>
      </c>
      <c r="M5" s="9" t="s">
        <v>13</v>
      </c>
      <c r="N5" s="9" t="s">
        <v>14</v>
      </c>
      <c r="O5" s="9" t="s">
        <v>13</v>
      </c>
      <c r="P5" s="9" t="s">
        <v>14</v>
      </c>
      <c r="Q5" s="9" t="s">
        <v>13</v>
      </c>
      <c r="R5" s="9" t="s">
        <v>14</v>
      </c>
      <c r="S5" s="9" t="s">
        <v>13</v>
      </c>
      <c r="T5" s="9" t="s">
        <v>14</v>
      </c>
      <c r="U5" s="9" t="s">
        <v>13</v>
      </c>
      <c r="V5" s="9" t="s">
        <v>14</v>
      </c>
    </row>
    <row r="6" spans="1:22" x14ac:dyDescent="0.25">
      <c r="A6" s="8">
        <v>1</v>
      </c>
      <c r="B6" s="5"/>
      <c r="C6" s="9">
        <v>3</v>
      </c>
      <c r="D6" s="9">
        <v>4</v>
      </c>
      <c r="E6" s="9">
        <f ca="1">RANDBETWEEN(1,5)</f>
        <v>3</v>
      </c>
      <c r="F6" s="9">
        <f t="shared" ref="F6:V20" ca="1" si="0">RANDBETWEEN(1,5)</f>
        <v>1</v>
      </c>
      <c r="G6" s="9">
        <f t="shared" ca="1" si="0"/>
        <v>5</v>
      </c>
      <c r="H6" s="9">
        <f t="shared" ca="1" si="0"/>
        <v>3</v>
      </c>
      <c r="I6" s="9">
        <f t="shared" ca="1" si="0"/>
        <v>2</v>
      </c>
      <c r="J6" s="9">
        <f t="shared" ca="1" si="0"/>
        <v>2</v>
      </c>
      <c r="K6" s="9">
        <f t="shared" ca="1" si="0"/>
        <v>2</v>
      </c>
      <c r="L6" s="9">
        <f t="shared" ca="1" si="0"/>
        <v>2</v>
      </c>
      <c r="M6" s="9">
        <f t="shared" ca="1" si="0"/>
        <v>2</v>
      </c>
      <c r="N6" s="9">
        <f t="shared" ca="1" si="0"/>
        <v>1</v>
      </c>
      <c r="O6" s="9">
        <f t="shared" ca="1" si="0"/>
        <v>4</v>
      </c>
      <c r="P6" s="9">
        <f t="shared" ca="1" si="0"/>
        <v>2</v>
      </c>
      <c r="Q6" s="9">
        <f t="shared" ca="1" si="0"/>
        <v>1</v>
      </c>
      <c r="R6" s="9">
        <f t="shared" ca="1" si="0"/>
        <v>1</v>
      </c>
      <c r="S6" s="9">
        <f t="shared" ca="1" si="0"/>
        <v>5</v>
      </c>
      <c r="T6" s="9">
        <f t="shared" ca="1" si="0"/>
        <v>2</v>
      </c>
      <c r="U6" s="9">
        <f t="shared" ca="1" si="0"/>
        <v>5</v>
      </c>
      <c r="V6" s="9">
        <f t="shared" ca="1" si="0"/>
        <v>4</v>
      </c>
    </row>
    <row r="7" spans="1:22" x14ac:dyDescent="0.25">
      <c r="A7" s="8">
        <v>2</v>
      </c>
      <c r="B7" s="5"/>
      <c r="C7" s="9">
        <v>3</v>
      </c>
      <c r="D7" s="9">
        <v>4</v>
      </c>
      <c r="E7" s="9">
        <f t="shared" ref="E7:T30" ca="1" si="1">RANDBETWEEN(1,5)</f>
        <v>3</v>
      </c>
      <c r="F7" s="9">
        <f t="shared" ca="1" si="0"/>
        <v>2</v>
      </c>
      <c r="G7" s="9">
        <f t="shared" ca="1" si="0"/>
        <v>2</v>
      </c>
      <c r="H7" s="9">
        <f t="shared" ca="1" si="0"/>
        <v>5</v>
      </c>
      <c r="I7" s="9">
        <f t="shared" ca="1" si="0"/>
        <v>3</v>
      </c>
      <c r="J7" s="9">
        <f t="shared" ca="1" si="0"/>
        <v>3</v>
      </c>
      <c r="K7" s="9">
        <f t="shared" ca="1" si="0"/>
        <v>5</v>
      </c>
      <c r="L7" s="9">
        <f t="shared" ca="1" si="0"/>
        <v>1</v>
      </c>
      <c r="M7" s="9">
        <f t="shared" ca="1" si="0"/>
        <v>5</v>
      </c>
      <c r="N7" s="9">
        <f t="shared" ca="1" si="0"/>
        <v>5</v>
      </c>
      <c r="O7" s="9">
        <f t="shared" ca="1" si="0"/>
        <v>1</v>
      </c>
      <c r="P7" s="9">
        <f t="shared" ca="1" si="0"/>
        <v>5</v>
      </c>
      <c r="Q7" s="9">
        <f t="shared" ca="1" si="0"/>
        <v>5</v>
      </c>
      <c r="R7" s="9">
        <f t="shared" ca="1" si="0"/>
        <v>3</v>
      </c>
      <c r="S7" s="9">
        <f t="shared" ca="1" si="0"/>
        <v>3</v>
      </c>
      <c r="T7" s="9">
        <f t="shared" ca="1" si="0"/>
        <v>1</v>
      </c>
      <c r="U7" s="9">
        <f t="shared" ca="1" si="0"/>
        <v>4</v>
      </c>
      <c r="V7" s="9">
        <f t="shared" ca="1" si="0"/>
        <v>1</v>
      </c>
    </row>
    <row r="8" spans="1:22" x14ac:dyDescent="0.25">
      <c r="A8" s="8">
        <v>3</v>
      </c>
      <c r="B8" s="5"/>
      <c r="C8" s="9">
        <v>4</v>
      </c>
      <c r="D8" s="9">
        <v>4</v>
      </c>
      <c r="E8" s="9">
        <f t="shared" ca="1" si="1"/>
        <v>1</v>
      </c>
      <c r="F8" s="9">
        <f t="shared" ca="1" si="0"/>
        <v>5</v>
      </c>
      <c r="G8" s="9">
        <f t="shared" ca="1" si="0"/>
        <v>4</v>
      </c>
      <c r="H8" s="9">
        <f t="shared" ca="1" si="0"/>
        <v>4</v>
      </c>
      <c r="I8" s="9">
        <f t="shared" ca="1" si="0"/>
        <v>2</v>
      </c>
      <c r="J8" s="9">
        <f t="shared" ca="1" si="0"/>
        <v>2</v>
      </c>
      <c r="K8" s="9">
        <f t="shared" ca="1" si="0"/>
        <v>2</v>
      </c>
      <c r="L8" s="9">
        <f t="shared" ca="1" si="0"/>
        <v>3</v>
      </c>
      <c r="M8" s="9">
        <f t="shared" ca="1" si="0"/>
        <v>3</v>
      </c>
      <c r="N8" s="9">
        <f t="shared" ca="1" si="0"/>
        <v>1</v>
      </c>
      <c r="O8" s="9">
        <f t="shared" ca="1" si="0"/>
        <v>3</v>
      </c>
      <c r="P8" s="9">
        <f t="shared" ca="1" si="0"/>
        <v>2</v>
      </c>
      <c r="Q8" s="9">
        <f t="shared" ca="1" si="0"/>
        <v>2</v>
      </c>
      <c r="R8" s="9">
        <f t="shared" ca="1" si="0"/>
        <v>3</v>
      </c>
      <c r="S8" s="9">
        <f t="shared" ca="1" si="0"/>
        <v>2</v>
      </c>
      <c r="T8" s="9">
        <f t="shared" ca="1" si="0"/>
        <v>4</v>
      </c>
      <c r="U8" s="9">
        <f t="shared" ca="1" si="0"/>
        <v>3</v>
      </c>
      <c r="V8" s="9">
        <f t="shared" ca="1" si="0"/>
        <v>4</v>
      </c>
    </row>
    <row r="9" spans="1:22" x14ac:dyDescent="0.25">
      <c r="A9" s="8">
        <v>4</v>
      </c>
      <c r="B9" s="5"/>
      <c r="C9" s="9">
        <v>3</v>
      </c>
      <c r="D9" s="9">
        <v>5</v>
      </c>
      <c r="E9" s="9">
        <f t="shared" ca="1" si="1"/>
        <v>4</v>
      </c>
      <c r="F9" s="9">
        <f t="shared" ca="1" si="0"/>
        <v>5</v>
      </c>
      <c r="G9" s="9">
        <f t="shared" ca="1" si="0"/>
        <v>4</v>
      </c>
      <c r="H9" s="9">
        <f t="shared" ca="1" si="0"/>
        <v>3</v>
      </c>
      <c r="I9" s="9">
        <f t="shared" ca="1" si="0"/>
        <v>1</v>
      </c>
      <c r="J9" s="9">
        <f t="shared" ca="1" si="0"/>
        <v>3</v>
      </c>
      <c r="K9" s="9">
        <f t="shared" ca="1" si="0"/>
        <v>1</v>
      </c>
      <c r="L9" s="9">
        <f t="shared" ca="1" si="0"/>
        <v>4</v>
      </c>
      <c r="M9" s="9">
        <f t="shared" ca="1" si="0"/>
        <v>4</v>
      </c>
      <c r="N9" s="9">
        <f t="shared" ca="1" si="0"/>
        <v>3</v>
      </c>
      <c r="O9" s="9">
        <f t="shared" ca="1" si="0"/>
        <v>3</v>
      </c>
      <c r="P9" s="9">
        <f t="shared" ca="1" si="0"/>
        <v>4</v>
      </c>
      <c r="Q9" s="9">
        <f t="shared" ca="1" si="0"/>
        <v>4</v>
      </c>
      <c r="R9" s="9">
        <f t="shared" ca="1" si="0"/>
        <v>1</v>
      </c>
      <c r="S9" s="9">
        <f t="shared" ca="1" si="0"/>
        <v>2</v>
      </c>
      <c r="T9" s="9">
        <f t="shared" ca="1" si="0"/>
        <v>5</v>
      </c>
      <c r="U9" s="9">
        <f t="shared" ca="1" si="0"/>
        <v>2</v>
      </c>
      <c r="V9" s="9">
        <f t="shared" ca="1" si="0"/>
        <v>4</v>
      </c>
    </row>
    <row r="10" spans="1:22" x14ac:dyDescent="0.25">
      <c r="A10" s="8">
        <v>5</v>
      </c>
      <c r="B10" s="5"/>
      <c r="C10" s="9">
        <v>3</v>
      </c>
      <c r="D10" s="9">
        <v>4</v>
      </c>
      <c r="E10" s="9">
        <f t="shared" ca="1" si="1"/>
        <v>2</v>
      </c>
      <c r="F10" s="9">
        <f t="shared" ca="1" si="0"/>
        <v>1</v>
      </c>
      <c r="G10" s="9">
        <f t="shared" ca="1" si="0"/>
        <v>5</v>
      </c>
      <c r="H10" s="9">
        <f t="shared" ca="1" si="0"/>
        <v>4</v>
      </c>
      <c r="I10" s="9">
        <f t="shared" ca="1" si="0"/>
        <v>1</v>
      </c>
      <c r="J10" s="9">
        <f t="shared" ca="1" si="0"/>
        <v>5</v>
      </c>
      <c r="K10" s="9">
        <f t="shared" ca="1" si="0"/>
        <v>5</v>
      </c>
      <c r="L10" s="9">
        <f t="shared" ca="1" si="0"/>
        <v>3</v>
      </c>
      <c r="M10" s="9">
        <f t="shared" ca="1" si="0"/>
        <v>1</v>
      </c>
      <c r="N10" s="9">
        <f t="shared" ca="1" si="0"/>
        <v>5</v>
      </c>
      <c r="O10" s="9">
        <f t="shared" ca="1" si="0"/>
        <v>1</v>
      </c>
      <c r="P10" s="9">
        <f t="shared" ca="1" si="0"/>
        <v>1</v>
      </c>
      <c r="Q10" s="9">
        <f t="shared" ca="1" si="0"/>
        <v>2</v>
      </c>
      <c r="R10" s="9">
        <f t="shared" ca="1" si="0"/>
        <v>4</v>
      </c>
      <c r="S10" s="9">
        <f t="shared" ca="1" si="0"/>
        <v>2</v>
      </c>
      <c r="T10" s="9">
        <f t="shared" ca="1" si="0"/>
        <v>1</v>
      </c>
      <c r="U10" s="9">
        <f t="shared" ca="1" si="0"/>
        <v>1</v>
      </c>
      <c r="V10" s="9">
        <f t="shared" ca="1" si="0"/>
        <v>3</v>
      </c>
    </row>
    <row r="11" spans="1:22" x14ac:dyDescent="0.25">
      <c r="A11" s="8">
        <v>6</v>
      </c>
      <c r="B11" s="5"/>
      <c r="C11" s="9">
        <v>4</v>
      </c>
      <c r="D11" s="9">
        <v>4</v>
      </c>
      <c r="E11" s="9">
        <f t="shared" ca="1" si="1"/>
        <v>2</v>
      </c>
      <c r="F11" s="9">
        <f t="shared" ca="1" si="0"/>
        <v>3</v>
      </c>
      <c r="G11" s="9">
        <f t="shared" ca="1" si="0"/>
        <v>5</v>
      </c>
      <c r="H11" s="9">
        <f t="shared" ca="1" si="0"/>
        <v>5</v>
      </c>
      <c r="I11" s="9">
        <f t="shared" ca="1" si="0"/>
        <v>4</v>
      </c>
      <c r="J11" s="9">
        <f t="shared" ca="1" si="0"/>
        <v>3</v>
      </c>
      <c r="K11" s="9">
        <f t="shared" ca="1" si="0"/>
        <v>3</v>
      </c>
      <c r="L11" s="9">
        <f t="shared" ca="1" si="0"/>
        <v>3</v>
      </c>
      <c r="M11" s="9">
        <f t="shared" ca="1" si="0"/>
        <v>3</v>
      </c>
      <c r="N11" s="9">
        <f t="shared" ca="1" si="0"/>
        <v>3</v>
      </c>
      <c r="O11" s="9">
        <f t="shared" ca="1" si="0"/>
        <v>3</v>
      </c>
      <c r="P11" s="9">
        <f t="shared" ca="1" si="0"/>
        <v>3</v>
      </c>
      <c r="Q11" s="9">
        <f t="shared" ca="1" si="0"/>
        <v>5</v>
      </c>
      <c r="R11" s="9">
        <f t="shared" ca="1" si="0"/>
        <v>5</v>
      </c>
      <c r="S11" s="9">
        <f t="shared" ca="1" si="0"/>
        <v>4</v>
      </c>
      <c r="T11" s="9">
        <f t="shared" ca="1" si="0"/>
        <v>4</v>
      </c>
      <c r="U11" s="9">
        <f t="shared" ca="1" si="0"/>
        <v>4</v>
      </c>
      <c r="V11" s="9">
        <f t="shared" ca="1" si="0"/>
        <v>2</v>
      </c>
    </row>
    <row r="12" spans="1:22" x14ac:dyDescent="0.25">
      <c r="A12" s="8">
        <v>7</v>
      </c>
      <c r="B12" s="5"/>
      <c r="C12" s="9">
        <v>2</v>
      </c>
      <c r="D12" s="9">
        <v>3</v>
      </c>
      <c r="E12" s="9">
        <f t="shared" ca="1" si="1"/>
        <v>3</v>
      </c>
      <c r="F12" s="9">
        <f t="shared" ca="1" si="0"/>
        <v>4</v>
      </c>
      <c r="G12" s="9">
        <f t="shared" ca="1" si="0"/>
        <v>1</v>
      </c>
      <c r="H12" s="9">
        <f t="shared" ca="1" si="0"/>
        <v>4</v>
      </c>
      <c r="I12" s="9">
        <f t="shared" ca="1" si="0"/>
        <v>2</v>
      </c>
      <c r="J12" s="9">
        <f t="shared" ca="1" si="0"/>
        <v>4</v>
      </c>
      <c r="K12" s="9">
        <f t="shared" ca="1" si="0"/>
        <v>2</v>
      </c>
      <c r="L12" s="9">
        <f t="shared" ca="1" si="0"/>
        <v>3</v>
      </c>
      <c r="M12" s="9">
        <f t="shared" ca="1" si="0"/>
        <v>3</v>
      </c>
      <c r="N12" s="9">
        <f t="shared" ca="1" si="0"/>
        <v>5</v>
      </c>
      <c r="O12" s="9">
        <f t="shared" ca="1" si="0"/>
        <v>5</v>
      </c>
      <c r="P12" s="9">
        <f t="shared" ca="1" si="0"/>
        <v>2</v>
      </c>
      <c r="Q12" s="9">
        <f t="shared" ca="1" si="0"/>
        <v>3</v>
      </c>
      <c r="R12" s="9">
        <f t="shared" ca="1" si="0"/>
        <v>2</v>
      </c>
      <c r="S12" s="9">
        <f t="shared" ca="1" si="0"/>
        <v>3</v>
      </c>
      <c r="T12" s="9">
        <f t="shared" ca="1" si="0"/>
        <v>4</v>
      </c>
      <c r="U12" s="9">
        <f t="shared" ca="1" si="0"/>
        <v>5</v>
      </c>
      <c r="V12" s="9">
        <f t="shared" ca="1" si="0"/>
        <v>4</v>
      </c>
    </row>
    <row r="13" spans="1:22" x14ac:dyDescent="0.25">
      <c r="A13" s="8">
        <v>8</v>
      </c>
      <c r="B13" s="5"/>
      <c r="C13" s="9">
        <v>3</v>
      </c>
      <c r="D13" s="9">
        <v>4</v>
      </c>
      <c r="E13" s="9">
        <f t="shared" ca="1" si="1"/>
        <v>5</v>
      </c>
      <c r="F13" s="9">
        <f t="shared" ca="1" si="0"/>
        <v>2</v>
      </c>
      <c r="G13" s="9">
        <f t="shared" ca="1" si="0"/>
        <v>5</v>
      </c>
      <c r="H13" s="9">
        <f t="shared" ca="1" si="0"/>
        <v>2</v>
      </c>
      <c r="I13" s="9">
        <f t="shared" ca="1" si="0"/>
        <v>1</v>
      </c>
      <c r="J13" s="9">
        <f t="shared" ca="1" si="0"/>
        <v>2</v>
      </c>
      <c r="K13" s="9">
        <f t="shared" ca="1" si="0"/>
        <v>1</v>
      </c>
      <c r="L13" s="9">
        <f t="shared" ca="1" si="0"/>
        <v>4</v>
      </c>
      <c r="M13" s="9">
        <f t="shared" ca="1" si="0"/>
        <v>3</v>
      </c>
      <c r="N13" s="9">
        <f t="shared" ca="1" si="0"/>
        <v>2</v>
      </c>
      <c r="O13" s="9">
        <f t="shared" ca="1" si="0"/>
        <v>5</v>
      </c>
      <c r="P13" s="9">
        <f t="shared" ca="1" si="0"/>
        <v>2</v>
      </c>
      <c r="Q13" s="9">
        <f t="shared" ca="1" si="0"/>
        <v>3</v>
      </c>
      <c r="R13" s="9">
        <f t="shared" ca="1" si="0"/>
        <v>1</v>
      </c>
      <c r="S13" s="9">
        <f t="shared" ca="1" si="0"/>
        <v>2</v>
      </c>
      <c r="T13" s="9">
        <f t="shared" ca="1" si="0"/>
        <v>3</v>
      </c>
      <c r="U13" s="9">
        <f t="shared" ca="1" si="0"/>
        <v>3</v>
      </c>
      <c r="V13" s="9">
        <f t="shared" ca="1" si="0"/>
        <v>2</v>
      </c>
    </row>
    <row r="14" spans="1:22" x14ac:dyDescent="0.25">
      <c r="A14" s="8">
        <v>9</v>
      </c>
      <c r="B14" s="5"/>
      <c r="C14" s="9">
        <v>3</v>
      </c>
      <c r="D14" s="9">
        <v>4</v>
      </c>
      <c r="E14" s="9">
        <f t="shared" ca="1" si="1"/>
        <v>5</v>
      </c>
      <c r="F14" s="9">
        <f t="shared" ca="1" si="0"/>
        <v>1</v>
      </c>
      <c r="G14" s="9">
        <f t="shared" ca="1" si="0"/>
        <v>1</v>
      </c>
      <c r="H14" s="9">
        <f t="shared" ca="1" si="0"/>
        <v>1</v>
      </c>
      <c r="I14" s="9">
        <f t="shared" ca="1" si="0"/>
        <v>3</v>
      </c>
      <c r="J14" s="9">
        <f t="shared" ca="1" si="0"/>
        <v>4</v>
      </c>
      <c r="K14" s="9">
        <f t="shared" ca="1" si="0"/>
        <v>5</v>
      </c>
      <c r="L14" s="9">
        <f t="shared" ca="1" si="0"/>
        <v>2</v>
      </c>
      <c r="M14" s="9">
        <f t="shared" ca="1" si="0"/>
        <v>4</v>
      </c>
      <c r="N14" s="9">
        <f t="shared" ca="1" si="0"/>
        <v>2</v>
      </c>
      <c r="O14" s="9">
        <f t="shared" ca="1" si="0"/>
        <v>5</v>
      </c>
      <c r="P14" s="9">
        <f t="shared" ca="1" si="0"/>
        <v>4</v>
      </c>
      <c r="Q14" s="9">
        <f t="shared" ca="1" si="0"/>
        <v>5</v>
      </c>
      <c r="R14" s="9">
        <f t="shared" ca="1" si="0"/>
        <v>3</v>
      </c>
      <c r="S14" s="9">
        <f t="shared" ca="1" si="0"/>
        <v>2</v>
      </c>
      <c r="T14" s="9">
        <f t="shared" ca="1" si="0"/>
        <v>3</v>
      </c>
      <c r="U14" s="9">
        <f t="shared" ca="1" si="0"/>
        <v>3</v>
      </c>
      <c r="V14" s="9">
        <f t="shared" ca="1" si="0"/>
        <v>4</v>
      </c>
    </row>
    <row r="15" spans="1:22" x14ac:dyDescent="0.25">
      <c r="A15" s="8">
        <v>10</v>
      </c>
      <c r="B15" s="5"/>
      <c r="C15" s="9">
        <v>3</v>
      </c>
      <c r="D15" s="9">
        <v>3</v>
      </c>
      <c r="E15" s="9">
        <f t="shared" ca="1" si="1"/>
        <v>3</v>
      </c>
      <c r="F15" s="9">
        <f t="shared" ca="1" si="0"/>
        <v>4</v>
      </c>
      <c r="G15" s="9">
        <f t="shared" ca="1" si="0"/>
        <v>5</v>
      </c>
      <c r="H15" s="9">
        <f t="shared" ca="1" si="0"/>
        <v>2</v>
      </c>
      <c r="I15" s="9">
        <f t="shared" ca="1" si="0"/>
        <v>5</v>
      </c>
      <c r="J15" s="9">
        <f t="shared" ca="1" si="0"/>
        <v>4</v>
      </c>
      <c r="K15" s="9">
        <f t="shared" ca="1" si="0"/>
        <v>4</v>
      </c>
      <c r="L15" s="9">
        <f t="shared" ca="1" si="0"/>
        <v>4</v>
      </c>
      <c r="M15" s="9">
        <f t="shared" ca="1" si="0"/>
        <v>4</v>
      </c>
      <c r="N15" s="9">
        <f t="shared" ca="1" si="0"/>
        <v>4</v>
      </c>
      <c r="O15" s="9">
        <f t="shared" ca="1" si="0"/>
        <v>2</v>
      </c>
      <c r="P15" s="9">
        <f t="shared" ca="1" si="0"/>
        <v>2</v>
      </c>
      <c r="Q15" s="9">
        <f t="shared" ca="1" si="0"/>
        <v>4</v>
      </c>
      <c r="R15" s="9">
        <f t="shared" ca="1" si="0"/>
        <v>5</v>
      </c>
      <c r="S15" s="9">
        <f t="shared" ca="1" si="0"/>
        <v>4</v>
      </c>
      <c r="T15" s="9">
        <f t="shared" ca="1" si="0"/>
        <v>5</v>
      </c>
      <c r="U15" s="9">
        <f t="shared" ca="1" si="0"/>
        <v>1</v>
      </c>
      <c r="V15" s="9">
        <f t="shared" ca="1" si="0"/>
        <v>1</v>
      </c>
    </row>
    <row r="16" spans="1:22" x14ac:dyDescent="0.25">
      <c r="A16" s="8">
        <v>11</v>
      </c>
      <c r="B16" s="5"/>
      <c r="C16" s="9">
        <v>3</v>
      </c>
      <c r="D16" s="9">
        <v>4</v>
      </c>
      <c r="E16" s="9">
        <f t="shared" ca="1" si="1"/>
        <v>5</v>
      </c>
      <c r="F16" s="9">
        <f t="shared" ca="1" si="0"/>
        <v>1</v>
      </c>
      <c r="G16" s="9">
        <f t="shared" ca="1" si="0"/>
        <v>3</v>
      </c>
      <c r="H16" s="9">
        <f t="shared" ca="1" si="0"/>
        <v>1</v>
      </c>
      <c r="I16" s="9">
        <f t="shared" ca="1" si="0"/>
        <v>2</v>
      </c>
      <c r="J16" s="9">
        <f t="shared" ca="1" si="0"/>
        <v>2</v>
      </c>
      <c r="K16" s="9">
        <f t="shared" ca="1" si="0"/>
        <v>5</v>
      </c>
      <c r="L16" s="9">
        <f t="shared" ca="1" si="0"/>
        <v>3</v>
      </c>
      <c r="M16" s="9">
        <f t="shared" ca="1" si="0"/>
        <v>4</v>
      </c>
      <c r="N16" s="9">
        <f t="shared" ca="1" si="0"/>
        <v>4</v>
      </c>
      <c r="O16" s="9">
        <f t="shared" ca="1" si="0"/>
        <v>4</v>
      </c>
      <c r="P16" s="9">
        <f t="shared" ca="1" si="0"/>
        <v>5</v>
      </c>
      <c r="Q16" s="9">
        <f t="shared" ca="1" si="0"/>
        <v>3</v>
      </c>
      <c r="R16" s="9">
        <f t="shared" ca="1" si="0"/>
        <v>1</v>
      </c>
      <c r="S16" s="9">
        <f t="shared" ca="1" si="0"/>
        <v>4</v>
      </c>
      <c r="T16" s="9">
        <f t="shared" ca="1" si="0"/>
        <v>3</v>
      </c>
      <c r="U16" s="9">
        <f t="shared" ca="1" si="0"/>
        <v>2</v>
      </c>
      <c r="V16" s="9">
        <f t="shared" ca="1" si="0"/>
        <v>1</v>
      </c>
    </row>
    <row r="17" spans="1:22" x14ac:dyDescent="0.25">
      <c r="A17" s="8">
        <v>12</v>
      </c>
      <c r="B17" s="5"/>
      <c r="C17" s="9">
        <v>3</v>
      </c>
      <c r="D17" s="9">
        <v>4</v>
      </c>
      <c r="E17" s="9">
        <f t="shared" ca="1" si="1"/>
        <v>4</v>
      </c>
      <c r="F17" s="9">
        <f t="shared" ca="1" si="0"/>
        <v>2</v>
      </c>
      <c r="G17" s="9">
        <f t="shared" ca="1" si="0"/>
        <v>5</v>
      </c>
      <c r="H17" s="9">
        <f t="shared" ca="1" si="0"/>
        <v>1</v>
      </c>
      <c r="I17" s="9">
        <f t="shared" ca="1" si="0"/>
        <v>1</v>
      </c>
      <c r="J17" s="9">
        <f t="shared" ca="1" si="0"/>
        <v>2</v>
      </c>
      <c r="K17" s="9">
        <f t="shared" ca="1" si="0"/>
        <v>2</v>
      </c>
      <c r="L17" s="9">
        <f t="shared" ca="1" si="0"/>
        <v>2</v>
      </c>
      <c r="M17" s="9">
        <f t="shared" ca="1" si="0"/>
        <v>1</v>
      </c>
      <c r="N17" s="9">
        <f t="shared" ca="1" si="0"/>
        <v>3</v>
      </c>
      <c r="O17" s="9">
        <f t="shared" ca="1" si="0"/>
        <v>1</v>
      </c>
      <c r="P17" s="9">
        <f t="shared" ca="1" si="0"/>
        <v>1</v>
      </c>
      <c r="Q17" s="9">
        <f t="shared" ca="1" si="0"/>
        <v>2</v>
      </c>
      <c r="R17" s="9">
        <f t="shared" ca="1" si="0"/>
        <v>2</v>
      </c>
      <c r="S17" s="9">
        <f t="shared" ca="1" si="0"/>
        <v>5</v>
      </c>
      <c r="T17" s="9">
        <f t="shared" ca="1" si="0"/>
        <v>3</v>
      </c>
      <c r="U17" s="9">
        <f t="shared" ca="1" si="0"/>
        <v>4</v>
      </c>
      <c r="V17" s="9">
        <f t="shared" ca="1" si="0"/>
        <v>2</v>
      </c>
    </row>
    <row r="18" spans="1:22" x14ac:dyDescent="0.25">
      <c r="A18" s="8">
        <v>13</v>
      </c>
      <c r="B18" s="5"/>
      <c r="C18" s="9">
        <v>3</v>
      </c>
      <c r="D18" s="9">
        <v>4</v>
      </c>
      <c r="E18" s="9">
        <f t="shared" ca="1" si="1"/>
        <v>4</v>
      </c>
      <c r="F18" s="9">
        <f t="shared" ca="1" si="0"/>
        <v>2</v>
      </c>
      <c r="G18" s="9">
        <f t="shared" ca="1" si="0"/>
        <v>5</v>
      </c>
      <c r="H18" s="9">
        <f t="shared" ca="1" si="0"/>
        <v>4</v>
      </c>
      <c r="I18" s="9">
        <f t="shared" ca="1" si="0"/>
        <v>2</v>
      </c>
      <c r="J18" s="9">
        <f t="shared" ca="1" si="0"/>
        <v>2</v>
      </c>
      <c r="K18" s="9">
        <f t="shared" ca="1" si="0"/>
        <v>4</v>
      </c>
      <c r="L18" s="9">
        <f t="shared" ca="1" si="0"/>
        <v>2</v>
      </c>
      <c r="M18" s="9">
        <f t="shared" ca="1" si="0"/>
        <v>5</v>
      </c>
      <c r="N18" s="9">
        <f t="shared" ca="1" si="0"/>
        <v>4</v>
      </c>
      <c r="O18" s="9">
        <f t="shared" ca="1" si="0"/>
        <v>1</v>
      </c>
      <c r="P18" s="9">
        <f t="shared" ca="1" si="0"/>
        <v>4</v>
      </c>
      <c r="Q18" s="9">
        <f t="shared" ca="1" si="0"/>
        <v>1</v>
      </c>
      <c r="R18" s="9">
        <f t="shared" ca="1" si="0"/>
        <v>3</v>
      </c>
      <c r="S18" s="9">
        <f t="shared" ca="1" si="0"/>
        <v>5</v>
      </c>
      <c r="T18" s="9">
        <f t="shared" ca="1" si="0"/>
        <v>4</v>
      </c>
      <c r="U18" s="9">
        <f t="shared" ca="1" si="0"/>
        <v>2</v>
      </c>
      <c r="V18" s="9">
        <f t="shared" ca="1" si="0"/>
        <v>4</v>
      </c>
    </row>
    <row r="19" spans="1:22" x14ac:dyDescent="0.25">
      <c r="A19" s="8">
        <v>14</v>
      </c>
      <c r="B19" s="5"/>
      <c r="C19" s="9">
        <v>3</v>
      </c>
      <c r="D19" s="9">
        <v>4</v>
      </c>
      <c r="E19" s="9">
        <f t="shared" ca="1" si="1"/>
        <v>5</v>
      </c>
      <c r="F19" s="9">
        <f t="shared" ca="1" si="0"/>
        <v>4</v>
      </c>
      <c r="G19" s="9">
        <f t="shared" ca="1" si="0"/>
        <v>2</v>
      </c>
      <c r="H19" s="9">
        <f t="shared" ca="1" si="0"/>
        <v>2</v>
      </c>
      <c r="I19" s="9">
        <f t="shared" ca="1" si="0"/>
        <v>3</v>
      </c>
      <c r="J19" s="9">
        <f t="shared" ca="1" si="0"/>
        <v>4</v>
      </c>
      <c r="K19" s="9">
        <f t="shared" ca="1" si="0"/>
        <v>3</v>
      </c>
      <c r="L19" s="9">
        <f t="shared" ca="1" si="0"/>
        <v>5</v>
      </c>
      <c r="M19" s="9">
        <f t="shared" ca="1" si="0"/>
        <v>5</v>
      </c>
      <c r="N19" s="9">
        <f t="shared" ca="1" si="0"/>
        <v>1</v>
      </c>
      <c r="O19" s="9">
        <f t="shared" ca="1" si="0"/>
        <v>4</v>
      </c>
      <c r="P19" s="9">
        <f t="shared" ca="1" si="0"/>
        <v>2</v>
      </c>
      <c r="Q19" s="9">
        <f t="shared" ca="1" si="0"/>
        <v>1</v>
      </c>
      <c r="R19" s="9">
        <f t="shared" ca="1" si="0"/>
        <v>2</v>
      </c>
      <c r="S19" s="9">
        <f t="shared" ca="1" si="0"/>
        <v>5</v>
      </c>
      <c r="T19" s="9">
        <f t="shared" ca="1" si="0"/>
        <v>5</v>
      </c>
      <c r="U19" s="9">
        <f t="shared" ca="1" si="0"/>
        <v>5</v>
      </c>
      <c r="V19" s="9">
        <f t="shared" ca="1" si="0"/>
        <v>5</v>
      </c>
    </row>
    <row r="20" spans="1:22" x14ac:dyDescent="0.25">
      <c r="A20" s="8">
        <v>15</v>
      </c>
      <c r="B20" s="5"/>
      <c r="C20" s="9">
        <v>3</v>
      </c>
      <c r="D20" s="9">
        <v>4</v>
      </c>
      <c r="E20" s="9">
        <f t="shared" ca="1" si="1"/>
        <v>5</v>
      </c>
      <c r="F20" s="9">
        <f t="shared" ca="1" si="0"/>
        <v>4</v>
      </c>
      <c r="G20" s="9">
        <f t="shared" ca="1" si="0"/>
        <v>4</v>
      </c>
      <c r="H20" s="9">
        <f t="shared" ca="1" si="0"/>
        <v>3</v>
      </c>
      <c r="I20" s="9">
        <f t="shared" ca="1" si="0"/>
        <v>4</v>
      </c>
      <c r="J20" s="9">
        <f t="shared" ca="1" si="0"/>
        <v>3</v>
      </c>
      <c r="K20" s="9">
        <f t="shared" ca="1" si="0"/>
        <v>2</v>
      </c>
      <c r="L20" s="9">
        <f t="shared" ca="1" si="0"/>
        <v>3</v>
      </c>
      <c r="M20" s="9">
        <f t="shared" ca="1" si="0"/>
        <v>5</v>
      </c>
      <c r="N20" s="9">
        <f t="shared" ca="1" si="0"/>
        <v>1</v>
      </c>
      <c r="O20" s="9">
        <f t="shared" ca="1" si="0"/>
        <v>1</v>
      </c>
      <c r="P20" s="9">
        <f t="shared" ca="1" si="0"/>
        <v>3</v>
      </c>
      <c r="Q20" s="9">
        <f t="shared" ca="1" si="0"/>
        <v>3</v>
      </c>
      <c r="R20" s="9">
        <f t="shared" ca="1" si="0"/>
        <v>5</v>
      </c>
      <c r="S20" s="9">
        <f t="shared" ca="1" si="0"/>
        <v>2</v>
      </c>
      <c r="T20" s="9">
        <f t="shared" ca="1" si="0"/>
        <v>3</v>
      </c>
      <c r="U20" s="9">
        <f t="shared" ca="1" si="0"/>
        <v>2</v>
      </c>
      <c r="V20" s="9">
        <f t="shared" ca="1" si="0"/>
        <v>3</v>
      </c>
    </row>
    <row r="21" spans="1:22" x14ac:dyDescent="0.25">
      <c r="A21" s="8">
        <v>16</v>
      </c>
      <c r="B21" s="5"/>
      <c r="C21" s="9">
        <v>3</v>
      </c>
      <c r="D21" s="9">
        <v>4</v>
      </c>
      <c r="E21" s="9">
        <f t="shared" ca="1" si="1"/>
        <v>4</v>
      </c>
      <c r="F21" s="9">
        <f t="shared" ca="1" si="1"/>
        <v>2</v>
      </c>
      <c r="G21" s="9">
        <f t="shared" ca="1" si="1"/>
        <v>3</v>
      </c>
      <c r="H21" s="9">
        <f t="shared" ca="1" si="1"/>
        <v>3</v>
      </c>
      <c r="I21" s="9">
        <f t="shared" ca="1" si="1"/>
        <v>1</v>
      </c>
      <c r="J21" s="9">
        <f t="shared" ca="1" si="1"/>
        <v>5</v>
      </c>
      <c r="K21" s="9">
        <f t="shared" ca="1" si="1"/>
        <v>2</v>
      </c>
      <c r="L21" s="9">
        <f t="shared" ca="1" si="1"/>
        <v>4</v>
      </c>
      <c r="M21" s="9">
        <f t="shared" ca="1" si="1"/>
        <v>1</v>
      </c>
      <c r="N21" s="9">
        <f t="shared" ca="1" si="1"/>
        <v>3</v>
      </c>
      <c r="O21" s="9">
        <f t="shared" ca="1" si="1"/>
        <v>2</v>
      </c>
      <c r="P21" s="9">
        <f t="shared" ca="1" si="1"/>
        <v>1</v>
      </c>
      <c r="Q21" s="9">
        <f t="shared" ca="1" si="1"/>
        <v>5</v>
      </c>
      <c r="R21" s="9">
        <f t="shared" ca="1" si="1"/>
        <v>1</v>
      </c>
      <c r="S21" s="9">
        <f t="shared" ca="1" si="1"/>
        <v>2</v>
      </c>
      <c r="T21" s="9">
        <f t="shared" ca="1" si="1"/>
        <v>3</v>
      </c>
      <c r="U21" s="9">
        <f t="shared" ref="U21:V30" ca="1" si="2">RANDBETWEEN(1,5)</f>
        <v>1</v>
      </c>
      <c r="V21" s="9">
        <f t="shared" ca="1" si="2"/>
        <v>4</v>
      </c>
    </row>
    <row r="22" spans="1:22" x14ac:dyDescent="0.25">
      <c r="A22" s="8">
        <v>17</v>
      </c>
      <c r="B22" s="5"/>
      <c r="C22" s="9">
        <v>3</v>
      </c>
      <c r="D22" s="9">
        <v>4</v>
      </c>
      <c r="E22" s="9">
        <f t="shared" ca="1" si="1"/>
        <v>4</v>
      </c>
      <c r="F22" s="9">
        <f t="shared" ca="1" si="1"/>
        <v>4</v>
      </c>
      <c r="G22" s="9">
        <f t="shared" ca="1" si="1"/>
        <v>3</v>
      </c>
      <c r="H22" s="9">
        <f t="shared" ca="1" si="1"/>
        <v>2</v>
      </c>
      <c r="I22" s="9">
        <f t="shared" ca="1" si="1"/>
        <v>2</v>
      </c>
      <c r="J22" s="9">
        <f t="shared" ca="1" si="1"/>
        <v>5</v>
      </c>
      <c r="K22" s="9">
        <f t="shared" ca="1" si="1"/>
        <v>1</v>
      </c>
      <c r="L22" s="9">
        <f t="shared" ca="1" si="1"/>
        <v>4</v>
      </c>
      <c r="M22" s="9">
        <f t="shared" ca="1" si="1"/>
        <v>4</v>
      </c>
      <c r="N22" s="9">
        <f t="shared" ca="1" si="1"/>
        <v>3</v>
      </c>
      <c r="O22" s="9">
        <f t="shared" ca="1" si="1"/>
        <v>5</v>
      </c>
      <c r="P22" s="9">
        <f t="shared" ca="1" si="1"/>
        <v>3</v>
      </c>
      <c r="Q22" s="9">
        <f t="shared" ca="1" si="1"/>
        <v>4</v>
      </c>
      <c r="R22" s="9">
        <f t="shared" ca="1" si="1"/>
        <v>5</v>
      </c>
      <c r="S22" s="9">
        <f t="shared" ca="1" si="1"/>
        <v>1</v>
      </c>
      <c r="T22" s="9">
        <f t="shared" ca="1" si="1"/>
        <v>5</v>
      </c>
      <c r="U22" s="9">
        <f t="shared" ca="1" si="2"/>
        <v>1</v>
      </c>
      <c r="V22" s="9">
        <f t="shared" ca="1" si="2"/>
        <v>5</v>
      </c>
    </row>
    <row r="23" spans="1:22" x14ac:dyDescent="0.25">
      <c r="A23" s="8">
        <v>18</v>
      </c>
      <c r="B23" s="5"/>
      <c r="C23" s="9">
        <v>3</v>
      </c>
      <c r="D23" s="9">
        <v>4</v>
      </c>
      <c r="E23" s="9">
        <f t="shared" ca="1" si="1"/>
        <v>4</v>
      </c>
      <c r="F23" s="9">
        <f t="shared" ca="1" si="1"/>
        <v>3</v>
      </c>
      <c r="G23" s="9">
        <f t="shared" ca="1" si="1"/>
        <v>5</v>
      </c>
      <c r="H23" s="9">
        <f t="shared" ca="1" si="1"/>
        <v>3</v>
      </c>
      <c r="I23" s="9">
        <f t="shared" ca="1" si="1"/>
        <v>2</v>
      </c>
      <c r="J23" s="9">
        <f t="shared" ca="1" si="1"/>
        <v>2</v>
      </c>
      <c r="K23" s="9">
        <f t="shared" ca="1" si="1"/>
        <v>3</v>
      </c>
      <c r="L23" s="9">
        <f t="shared" ca="1" si="1"/>
        <v>5</v>
      </c>
      <c r="M23" s="9">
        <f t="shared" ca="1" si="1"/>
        <v>5</v>
      </c>
      <c r="N23" s="9">
        <f t="shared" ca="1" si="1"/>
        <v>4</v>
      </c>
      <c r="O23" s="9">
        <f t="shared" ca="1" si="1"/>
        <v>3</v>
      </c>
      <c r="P23" s="9">
        <f t="shared" ca="1" si="1"/>
        <v>5</v>
      </c>
      <c r="Q23" s="9">
        <f t="shared" ca="1" si="1"/>
        <v>4</v>
      </c>
      <c r="R23" s="9">
        <f t="shared" ca="1" si="1"/>
        <v>1</v>
      </c>
      <c r="S23" s="9">
        <f t="shared" ca="1" si="1"/>
        <v>1</v>
      </c>
      <c r="T23" s="9">
        <f t="shared" ca="1" si="1"/>
        <v>2</v>
      </c>
      <c r="U23" s="9">
        <f t="shared" ca="1" si="2"/>
        <v>3</v>
      </c>
      <c r="V23" s="9">
        <f t="shared" ca="1" si="2"/>
        <v>4</v>
      </c>
    </row>
    <row r="24" spans="1:22" x14ac:dyDescent="0.25">
      <c r="A24" s="8">
        <v>19</v>
      </c>
      <c r="B24" s="5"/>
      <c r="C24" s="9">
        <v>3</v>
      </c>
      <c r="D24" s="9">
        <v>4</v>
      </c>
      <c r="E24" s="9">
        <f t="shared" ca="1" si="1"/>
        <v>4</v>
      </c>
      <c r="F24" s="9">
        <f t="shared" ca="1" si="1"/>
        <v>4</v>
      </c>
      <c r="G24" s="9">
        <f t="shared" ca="1" si="1"/>
        <v>1</v>
      </c>
      <c r="H24" s="9">
        <f t="shared" ca="1" si="1"/>
        <v>5</v>
      </c>
      <c r="I24" s="9">
        <f t="shared" ca="1" si="1"/>
        <v>4</v>
      </c>
      <c r="J24" s="9">
        <f t="shared" ca="1" si="1"/>
        <v>1</v>
      </c>
      <c r="K24" s="9">
        <f t="shared" ca="1" si="1"/>
        <v>1</v>
      </c>
      <c r="L24" s="9">
        <f t="shared" ca="1" si="1"/>
        <v>4</v>
      </c>
      <c r="M24" s="9">
        <f t="shared" ca="1" si="1"/>
        <v>4</v>
      </c>
      <c r="N24" s="9">
        <f t="shared" ca="1" si="1"/>
        <v>4</v>
      </c>
      <c r="O24" s="9">
        <f t="shared" ca="1" si="1"/>
        <v>5</v>
      </c>
      <c r="P24" s="9">
        <f t="shared" ca="1" si="1"/>
        <v>5</v>
      </c>
      <c r="Q24" s="9">
        <f t="shared" ca="1" si="1"/>
        <v>5</v>
      </c>
      <c r="R24" s="9">
        <f t="shared" ca="1" si="1"/>
        <v>5</v>
      </c>
      <c r="S24" s="9">
        <f t="shared" ca="1" si="1"/>
        <v>1</v>
      </c>
      <c r="T24" s="9">
        <f t="shared" ca="1" si="1"/>
        <v>1</v>
      </c>
      <c r="U24" s="9">
        <f t="shared" ca="1" si="2"/>
        <v>1</v>
      </c>
      <c r="V24" s="9">
        <f t="shared" ca="1" si="2"/>
        <v>2</v>
      </c>
    </row>
    <row r="25" spans="1:22" x14ac:dyDescent="0.25">
      <c r="A25" s="8">
        <v>20</v>
      </c>
      <c r="B25" s="5"/>
      <c r="C25" s="9">
        <v>3</v>
      </c>
      <c r="D25" s="9">
        <v>4</v>
      </c>
      <c r="E25" s="9">
        <f t="shared" ca="1" si="1"/>
        <v>1</v>
      </c>
      <c r="F25" s="9">
        <f t="shared" ca="1" si="1"/>
        <v>2</v>
      </c>
      <c r="G25" s="9">
        <f t="shared" ca="1" si="1"/>
        <v>4</v>
      </c>
      <c r="H25" s="9">
        <f t="shared" ca="1" si="1"/>
        <v>1</v>
      </c>
      <c r="I25" s="9">
        <f t="shared" ca="1" si="1"/>
        <v>2</v>
      </c>
      <c r="J25" s="9">
        <f t="shared" ca="1" si="1"/>
        <v>1</v>
      </c>
      <c r="K25" s="9">
        <f t="shared" ca="1" si="1"/>
        <v>1</v>
      </c>
      <c r="L25" s="9">
        <f t="shared" ca="1" si="1"/>
        <v>1</v>
      </c>
      <c r="M25" s="9">
        <f t="shared" ca="1" si="1"/>
        <v>3</v>
      </c>
      <c r="N25" s="9">
        <f t="shared" ca="1" si="1"/>
        <v>1</v>
      </c>
      <c r="O25" s="9">
        <f t="shared" ca="1" si="1"/>
        <v>1</v>
      </c>
      <c r="P25" s="9">
        <f t="shared" ca="1" si="1"/>
        <v>2</v>
      </c>
      <c r="Q25" s="9">
        <f t="shared" ca="1" si="1"/>
        <v>3</v>
      </c>
      <c r="R25" s="9">
        <f t="shared" ca="1" si="1"/>
        <v>3</v>
      </c>
      <c r="S25" s="9">
        <f t="shared" ca="1" si="1"/>
        <v>5</v>
      </c>
      <c r="T25" s="9">
        <f t="shared" ca="1" si="1"/>
        <v>4</v>
      </c>
      <c r="U25" s="9">
        <f t="shared" ca="1" si="2"/>
        <v>1</v>
      </c>
      <c r="V25" s="9">
        <f t="shared" ca="1" si="2"/>
        <v>3</v>
      </c>
    </row>
    <row r="26" spans="1:22" x14ac:dyDescent="0.25">
      <c r="A26" s="8">
        <v>21</v>
      </c>
      <c r="B26" s="5"/>
      <c r="C26" s="9">
        <v>2</v>
      </c>
      <c r="D26" s="9">
        <v>4</v>
      </c>
      <c r="E26" s="9">
        <f t="shared" ca="1" si="1"/>
        <v>4</v>
      </c>
      <c r="F26" s="9">
        <f t="shared" ca="1" si="1"/>
        <v>3</v>
      </c>
      <c r="G26" s="9">
        <f t="shared" ca="1" si="1"/>
        <v>2</v>
      </c>
      <c r="H26" s="9">
        <f t="shared" ca="1" si="1"/>
        <v>2</v>
      </c>
      <c r="I26" s="9">
        <f t="shared" ca="1" si="1"/>
        <v>3</v>
      </c>
      <c r="J26" s="9">
        <f t="shared" ca="1" si="1"/>
        <v>4</v>
      </c>
      <c r="K26" s="9">
        <f t="shared" ca="1" si="1"/>
        <v>2</v>
      </c>
      <c r="L26" s="9">
        <f t="shared" ca="1" si="1"/>
        <v>5</v>
      </c>
      <c r="M26" s="9">
        <f t="shared" ca="1" si="1"/>
        <v>4</v>
      </c>
      <c r="N26" s="9">
        <f t="shared" ca="1" si="1"/>
        <v>4</v>
      </c>
      <c r="O26" s="9">
        <f t="shared" ca="1" si="1"/>
        <v>5</v>
      </c>
      <c r="P26" s="9">
        <f t="shared" ca="1" si="1"/>
        <v>2</v>
      </c>
      <c r="Q26" s="9">
        <f t="shared" ca="1" si="1"/>
        <v>1</v>
      </c>
      <c r="R26" s="9">
        <f t="shared" ca="1" si="1"/>
        <v>1</v>
      </c>
      <c r="S26" s="9">
        <f t="shared" ca="1" si="1"/>
        <v>1</v>
      </c>
      <c r="T26" s="9">
        <f t="shared" ca="1" si="1"/>
        <v>2</v>
      </c>
      <c r="U26" s="9">
        <f t="shared" ca="1" si="2"/>
        <v>2</v>
      </c>
      <c r="V26" s="9">
        <f t="shared" ca="1" si="2"/>
        <v>5</v>
      </c>
    </row>
    <row r="27" spans="1:22" x14ac:dyDescent="0.25">
      <c r="A27" s="8">
        <v>22</v>
      </c>
      <c r="B27" s="5"/>
      <c r="C27" s="9">
        <v>2</v>
      </c>
      <c r="D27" s="9">
        <v>4</v>
      </c>
      <c r="E27" s="9">
        <f t="shared" ca="1" si="1"/>
        <v>4</v>
      </c>
      <c r="F27" s="9">
        <f t="shared" ca="1" si="1"/>
        <v>5</v>
      </c>
      <c r="G27" s="9">
        <f t="shared" ca="1" si="1"/>
        <v>4</v>
      </c>
      <c r="H27" s="9">
        <f t="shared" ca="1" si="1"/>
        <v>5</v>
      </c>
      <c r="I27" s="9">
        <f t="shared" ca="1" si="1"/>
        <v>3</v>
      </c>
      <c r="J27" s="9">
        <f t="shared" ca="1" si="1"/>
        <v>3</v>
      </c>
      <c r="K27" s="9">
        <f t="shared" ca="1" si="1"/>
        <v>4</v>
      </c>
      <c r="L27" s="9">
        <f t="shared" ca="1" si="1"/>
        <v>5</v>
      </c>
      <c r="M27" s="9">
        <f t="shared" ca="1" si="1"/>
        <v>3</v>
      </c>
      <c r="N27" s="9">
        <f t="shared" ca="1" si="1"/>
        <v>2</v>
      </c>
      <c r="O27" s="9">
        <f t="shared" ca="1" si="1"/>
        <v>3</v>
      </c>
      <c r="P27" s="9">
        <f t="shared" ca="1" si="1"/>
        <v>2</v>
      </c>
      <c r="Q27" s="9">
        <f t="shared" ca="1" si="1"/>
        <v>1</v>
      </c>
      <c r="R27" s="9">
        <f t="shared" ca="1" si="1"/>
        <v>2</v>
      </c>
      <c r="S27" s="9">
        <f t="shared" ca="1" si="1"/>
        <v>4</v>
      </c>
      <c r="T27" s="9">
        <f t="shared" ca="1" si="1"/>
        <v>3</v>
      </c>
      <c r="U27" s="9">
        <f t="shared" ca="1" si="2"/>
        <v>1</v>
      </c>
      <c r="V27" s="9">
        <f t="shared" ca="1" si="2"/>
        <v>2</v>
      </c>
    </row>
    <row r="28" spans="1:22" x14ac:dyDescent="0.25">
      <c r="A28" s="8">
        <v>23</v>
      </c>
      <c r="B28" s="5"/>
      <c r="C28" s="9">
        <v>3</v>
      </c>
      <c r="D28" s="9">
        <v>4</v>
      </c>
      <c r="E28" s="9">
        <f t="shared" ca="1" si="1"/>
        <v>4</v>
      </c>
      <c r="F28" s="9">
        <f t="shared" ca="1" si="1"/>
        <v>1</v>
      </c>
      <c r="G28" s="9">
        <f t="shared" ca="1" si="1"/>
        <v>5</v>
      </c>
      <c r="H28" s="9">
        <f t="shared" ca="1" si="1"/>
        <v>2</v>
      </c>
      <c r="I28" s="9">
        <f t="shared" ca="1" si="1"/>
        <v>5</v>
      </c>
      <c r="J28" s="9">
        <f t="shared" ca="1" si="1"/>
        <v>5</v>
      </c>
      <c r="K28" s="9">
        <f t="shared" ca="1" si="1"/>
        <v>1</v>
      </c>
      <c r="L28" s="9">
        <f t="shared" ca="1" si="1"/>
        <v>5</v>
      </c>
      <c r="M28" s="9">
        <f t="shared" ca="1" si="1"/>
        <v>5</v>
      </c>
      <c r="N28" s="9">
        <f t="shared" ca="1" si="1"/>
        <v>4</v>
      </c>
      <c r="O28" s="9">
        <f t="shared" ca="1" si="1"/>
        <v>5</v>
      </c>
      <c r="P28" s="9">
        <f t="shared" ca="1" si="1"/>
        <v>2</v>
      </c>
      <c r="Q28" s="9">
        <f t="shared" ca="1" si="1"/>
        <v>1</v>
      </c>
      <c r="R28" s="9">
        <f t="shared" ca="1" si="1"/>
        <v>4</v>
      </c>
      <c r="S28" s="9">
        <f t="shared" ca="1" si="1"/>
        <v>1</v>
      </c>
      <c r="T28" s="9">
        <f t="shared" ca="1" si="1"/>
        <v>3</v>
      </c>
      <c r="U28" s="9">
        <f t="shared" ca="1" si="2"/>
        <v>1</v>
      </c>
      <c r="V28" s="9">
        <f t="shared" ca="1" si="2"/>
        <v>1</v>
      </c>
    </row>
    <row r="29" spans="1:22" x14ac:dyDescent="0.25">
      <c r="A29" s="8">
        <v>24</v>
      </c>
      <c r="B29" s="5"/>
      <c r="C29" s="9">
        <v>5</v>
      </c>
      <c r="D29" s="9">
        <v>5</v>
      </c>
      <c r="E29" s="9">
        <f t="shared" ca="1" si="1"/>
        <v>2</v>
      </c>
      <c r="F29" s="9">
        <f t="shared" ca="1" si="1"/>
        <v>4</v>
      </c>
      <c r="G29" s="9">
        <f t="shared" ca="1" si="1"/>
        <v>4</v>
      </c>
      <c r="H29" s="9">
        <f t="shared" ca="1" si="1"/>
        <v>3</v>
      </c>
      <c r="I29" s="9">
        <f t="shared" ca="1" si="1"/>
        <v>2</v>
      </c>
      <c r="J29" s="9">
        <f t="shared" ca="1" si="1"/>
        <v>1</v>
      </c>
      <c r="K29" s="9">
        <f t="shared" ca="1" si="1"/>
        <v>5</v>
      </c>
      <c r="L29" s="9">
        <f t="shared" ca="1" si="1"/>
        <v>3</v>
      </c>
      <c r="M29" s="9">
        <f t="shared" ca="1" si="1"/>
        <v>4</v>
      </c>
      <c r="N29" s="9">
        <f t="shared" ca="1" si="1"/>
        <v>4</v>
      </c>
      <c r="O29" s="9">
        <f t="shared" ca="1" si="1"/>
        <v>3</v>
      </c>
      <c r="P29" s="9">
        <f t="shared" ca="1" si="1"/>
        <v>3</v>
      </c>
      <c r="Q29" s="9">
        <f t="shared" ca="1" si="1"/>
        <v>5</v>
      </c>
      <c r="R29" s="9">
        <f t="shared" ca="1" si="1"/>
        <v>3</v>
      </c>
      <c r="S29" s="9">
        <f t="shared" ca="1" si="1"/>
        <v>1</v>
      </c>
      <c r="T29" s="9">
        <f t="shared" ca="1" si="1"/>
        <v>4</v>
      </c>
      <c r="U29" s="9">
        <f t="shared" ca="1" si="2"/>
        <v>5</v>
      </c>
      <c r="V29" s="9">
        <f t="shared" ca="1" si="2"/>
        <v>4</v>
      </c>
    </row>
    <row r="30" spans="1:22" x14ac:dyDescent="0.25">
      <c r="A30" s="8">
        <v>25</v>
      </c>
      <c r="B30" s="5"/>
      <c r="C30" s="9">
        <v>5</v>
      </c>
      <c r="D30" s="9">
        <v>5</v>
      </c>
      <c r="E30" s="9">
        <f t="shared" ca="1" si="1"/>
        <v>3</v>
      </c>
      <c r="F30" s="9">
        <f t="shared" ca="1" si="1"/>
        <v>3</v>
      </c>
      <c r="G30" s="9">
        <f t="shared" ca="1" si="1"/>
        <v>2</v>
      </c>
      <c r="H30" s="9">
        <f t="shared" ca="1" si="1"/>
        <v>4</v>
      </c>
      <c r="I30" s="9">
        <f t="shared" ca="1" si="1"/>
        <v>5</v>
      </c>
      <c r="J30" s="9">
        <f t="shared" ca="1" si="1"/>
        <v>4</v>
      </c>
      <c r="K30" s="9">
        <f t="shared" ca="1" si="1"/>
        <v>4</v>
      </c>
      <c r="L30" s="9">
        <f t="shared" ca="1" si="1"/>
        <v>1</v>
      </c>
      <c r="M30" s="9">
        <f t="shared" ca="1" si="1"/>
        <v>1</v>
      </c>
      <c r="N30" s="9">
        <f t="shared" ca="1" si="1"/>
        <v>1</v>
      </c>
      <c r="O30" s="9">
        <f t="shared" ca="1" si="1"/>
        <v>2</v>
      </c>
      <c r="P30" s="9">
        <f t="shared" ca="1" si="1"/>
        <v>2</v>
      </c>
      <c r="Q30" s="9">
        <f t="shared" ca="1" si="1"/>
        <v>3</v>
      </c>
      <c r="R30" s="9">
        <f t="shared" ca="1" si="1"/>
        <v>1</v>
      </c>
      <c r="S30" s="9">
        <f t="shared" ca="1" si="1"/>
        <v>3</v>
      </c>
      <c r="T30" s="9">
        <f t="shared" ca="1" si="1"/>
        <v>2</v>
      </c>
      <c r="U30" s="9">
        <f t="shared" ca="1" si="2"/>
        <v>5</v>
      </c>
      <c r="V30" s="9">
        <f t="shared" ca="1" si="2"/>
        <v>3</v>
      </c>
    </row>
    <row r="31" spans="1:22" ht="29.45" customHeight="1" x14ac:dyDescent="0.25">
      <c r="A31" s="208" t="s">
        <v>15</v>
      </c>
      <c r="B31" s="209"/>
      <c r="C31" s="20">
        <f>AVERAGE(C6:C30)</f>
        <v>3.12</v>
      </c>
      <c r="D31" s="20">
        <f t="shared" ref="D31:V31" si="3">AVERAGE(D6:D30)</f>
        <v>4.04</v>
      </c>
      <c r="E31" s="20">
        <f t="shared" ca="1" si="3"/>
        <v>3.52</v>
      </c>
      <c r="F31" s="20">
        <f t="shared" ca="1" si="3"/>
        <v>2.88</v>
      </c>
      <c r="G31" s="20">
        <f t="shared" ca="1" si="3"/>
        <v>3.56</v>
      </c>
      <c r="H31" s="20">
        <f t="shared" ca="1" si="3"/>
        <v>2.96</v>
      </c>
      <c r="I31" s="20">
        <f t="shared" ca="1" si="3"/>
        <v>2.6</v>
      </c>
      <c r="J31" s="20">
        <f t="shared" ca="1" si="3"/>
        <v>3.04</v>
      </c>
      <c r="K31" s="20">
        <f t="shared" ca="1" si="3"/>
        <v>2.8</v>
      </c>
      <c r="L31" s="20">
        <f t="shared" ca="1" si="3"/>
        <v>3.24</v>
      </c>
      <c r="M31" s="20">
        <f t="shared" ca="1" si="3"/>
        <v>3.44</v>
      </c>
      <c r="N31" s="20">
        <f t="shared" ca="1" si="3"/>
        <v>2.96</v>
      </c>
      <c r="O31" s="20">
        <f t="shared" ca="1" si="3"/>
        <v>3.08</v>
      </c>
      <c r="P31" s="20">
        <f t="shared" ca="1" si="3"/>
        <v>2.76</v>
      </c>
      <c r="Q31" s="20">
        <f t="shared" ca="1" si="3"/>
        <v>3.04</v>
      </c>
      <c r="R31" s="20">
        <f t="shared" ca="1" si="3"/>
        <v>2.68</v>
      </c>
      <c r="S31" s="20">
        <f t="shared" ca="1" si="3"/>
        <v>2.8</v>
      </c>
      <c r="T31" s="20">
        <f t="shared" ca="1" si="3"/>
        <v>3.16</v>
      </c>
      <c r="U31" s="20">
        <f t="shared" ca="1" si="3"/>
        <v>2.68</v>
      </c>
      <c r="V31" s="20">
        <f t="shared" ca="1" si="3"/>
        <v>3.08</v>
      </c>
    </row>
    <row r="32" spans="1:22" s="7" customFormat="1" x14ac:dyDescent="0.25">
      <c r="A32" s="21"/>
      <c r="B32" s="4"/>
      <c r="C32" s="6"/>
      <c r="D32" s="6"/>
      <c r="E32" s="6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2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2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x14ac:dyDescent="0.25">
      <c r="B35" s="3"/>
      <c r="F35"/>
    </row>
    <row r="36" spans="1:22" x14ac:dyDescent="0.25">
      <c r="B36" s="3"/>
      <c r="F36"/>
    </row>
    <row r="37" spans="1:22" x14ac:dyDescent="0.25">
      <c r="B37" s="3"/>
      <c r="F37"/>
    </row>
    <row r="39" spans="1:22" x14ac:dyDescent="0.25">
      <c r="C39" s="24"/>
      <c r="D39" s="24"/>
      <c r="E39" s="24"/>
      <c r="F39" s="24"/>
    </row>
  </sheetData>
  <autoFilter ref="C5:V31"/>
  <mergeCells count="16">
    <mergeCell ref="A31:B31"/>
    <mergeCell ref="U3:V3"/>
    <mergeCell ref="C4:V4"/>
    <mergeCell ref="A1:V1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B2:B5"/>
    <mergeCell ref="A2:A5"/>
  </mergeCells>
  <conditionalFormatting sqref="Z7">
    <cfRule type="cellIs" dxfId="1" priority="2" operator="greaterThan">
      <formula>5</formula>
    </cfRule>
  </conditionalFormatting>
  <conditionalFormatting sqref="C6:V30">
    <cfRule type="cellIs" dxfId="0" priority="1" operator="greaterThan">
      <formula>4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="130" zoomScaleNormal="130" workbookViewId="0">
      <selection activeCell="B9" sqref="B9"/>
    </sheetView>
  </sheetViews>
  <sheetFormatPr defaultRowHeight="15" x14ac:dyDescent="0.25"/>
  <cols>
    <col min="1" max="1" width="6.28515625" customWidth="1"/>
    <col min="2" max="2" width="24.28515625" customWidth="1"/>
    <col min="3" max="3" width="11.5703125" customWidth="1"/>
    <col min="4" max="4" width="13" customWidth="1"/>
  </cols>
  <sheetData>
    <row r="2" spans="1:11" x14ac:dyDescent="0.25">
      <c r="A2" s="10"/>
      <c r="B2" s="10" t="s">
        <v>1</v>
      </c>
      <c r="C2" s="221" t="str">
        <f>VLOOKUP(K2,'Список детей'!A4:B28,2,FALSE)</f>
        <v>Александрова Виктория</v>
      </c>
      <c r="D2" s="221"/>
      <c r="K2">
        <v>3</v>
      </c>
    </row>
    <row r="5" spans="1:11" x14ac:dyDescent="0.25">
      <c r="B5" t="s">
        <v>2</v>
      </c>
      <c r="C5" s="26" t="s">
        <v>16</v>
      </c>
      <c r="D5" s="26" t="s">
        <v>17</v>
      </c>
    </row>
    <row r="6" spans="1:11" x14ac:dyDescent="0.25">
      <c r="A6" s="15">
        <v>1</v>
      </c>
      <c r="B6" s="11" t="s">
        <v>6</v>
      </c>
      <c r="C6" s="25">
        <f>VLOOKUP($K$2,Мониторинг_сводная,3,FALSE)</f>
        <v>4</v>
      </c>
      <c r="D6" s="25">
        <f>VLOOKUP($K$2,Мониторинг_сводная,4,FALSE)</f>
        <v>4</v>
      </c>
    </row>
    <row r="7" spans="1:11" x14ac:dyDescent="0.25">
      <c r="A7" s="15">
        <v>2</v>
      </c>
      <c r="B7" s="12" t="s">
        <v>3</v>
      </c>
      <c r="C7" s="25">
        <f ca="1">VLOOKUP($K$2,Мониторинг_сводная,5,FALSE)</f>
        <v>1</v>
      </c>
      <c r="D7" s="25">
        <f ca="1">VLOOKUP($K$2,Мониторинг_сводная,6,FALSE)</f>
        <v>5</v>
      </c>
    </row>
    <row r="8" spans="1:11" x14ac:dyDescent="0.25">
      <c r="A8" s="15">
        <v>3</v>
      </c>
      <c r="B8" s="12" t="s">
        <v>4</v>
      </c>
      <c r="C8" s="25">
        <f ca="1">VLOOKUP($K$2,Мониторинг_сводная,7,FALSE)</f>
        <v>4</v>
      </c>
      <c r="D8" s="25">
        <f ca="1">VLOOKUP($K$2,Мониторинг_сводная,8,FALSE)</f>
        <v>4</v>
      </c>
    </row>
    <row r="9" spans="1:11" x14ac:dyDescent="0.25">
      <c r="A9" s="15">
        <v>4</v>
      </c>
      <c r="B9" s="11" t="s">
        <v>5</v>
      </c>
      <c r="C9" s="25">
        <f ca="1">VLOOKUP($K$2,Мониторинг_сводная,9,FALSE)</f>
        <v>2</v>
      </c>
      <c r="D9" s="25">
        <f ca="1">VLOOKUP($K$2,Мониторинг_сводная,10,FALSE)</f>
        <v>2</v>
      </c>
    </row>
    <row r="10" spans="1:11" x14ac:dyDescent="0.25">
      <c r="A10" s="15">
        <v>5</v>
      </c>
      <c r="B10" s="11" t="s">
        <v>7</v>
      </c>
      <c r="C10" s="25">
        <f ca="1">VLOOKUP($K$2,Мониторинг_сводная,11,FALSE)</f>
        <v>2</v>
      </c>
      <c r="D10" s="25">
        <f ca="1">VLOOKUP($K$2,Мониторинг_сводная,12,FALSE)</f>
        <v>3</v>
      </c>
    </row>
    <row r="11" spans="1:11" x14ac:dyDescent="0.25">
      <c r="A11" s="15">
        <v>6</v>
      </c>
      <c r="B11" s="11" t="s">
        <v>8</v>
      </c>
      <c r="C11" s="25">
        <f ca="1">VLOOKUP($K$2,Мониторинг_сводная,13,FALSE)</f>
        <v>3</v>
      </c>
      <c r="D11" s="25">
        <f ca="1">VLOOKUP($K$2,Мониторинг_сводная,14,FALSE)</f>
        <v>1</v>
      </c>
    </row>
    <row r="12" spans="1:11" x14ac:dyDescent="0.25">
      <c r="A12" s="15">
        <v>7</v>
      </c>
      <c r="B12" s="11" t="s">
        <v>9</v>
      </c>
      <c r="C12" s="25">
        <f ca="1">VLOOKUP($K$2,Мониторинг_сводная,15,FALSE)</f>
        <v>3</v>
      </c>
      <c r="D12" s="25">
        <f ca="1">VLOOKUP($K$2,Мониторинг_сводная,16,FALSE)</f>
        <v>2</v>
      </c>
    </row>
    <row r="13" spans="1:11" ht="21" x14ac:dyDescent="0.25">
      <c r="A13" s="15">
        <v>8</v>
      </c>
      <c r="B13" s="12" t="s">
        <v>10</v>
      </c>
      <c r="C13" s="25">
        <f ca="1">VLOOKUP($K$2,Мониторинг_сводная,17,FALSE)</f>
        <v>2</v>
      </c>
      <c r="D13" s="25">
        <f ca="1">VLOOKUP($K$2,Мониторинг_сводная,18,FALSE)</f>
        <v>3</v>
      </c>
    </row>
    <row r="14" spans="1:11" x14ac:dyDescent="0.25">
      <c r="A14" s="15">
        <v>9</v>
      </c>
      <c r="B14" s="12" t="s">
        <v>11</v>
      </c>
      <c r="C14" s="25">
        <f ca="1">VLOOKUP($K$2,Мониторинг_сводная,19,FALSE)</f>
        <v>2</v>
      </c>
      <c r="D14" s="25">
        <f ca="1">VLOOKUP($K$2,Мониторинг_сводная,20,FALSE)</f>
        <v>4</v>
      </c>
    </row>
    <row r="15" spans="1:11" x14ac:dyDescent="0.25">
      <c r="A15" s="15">
        <v>10</v>
      </c>
      <c r="B15" s="11" t="s">
        <v>12</v>
      </c>
      <c r="C15" s="25">
        <f ca="1">VLOOKUP($K$2,Мониторинг_сводная,21,FALSE)</f>
        <v>3</v>
      </c>
      <c r="D15" s="25">
        <f ca="1">VLOOKUP($K$2,Мониторинг_сводная,22,FALSE)</f>
        <v>4</v>
      </c>
    </row>
  </sheetData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49" workbookViewId="0">
      <selection activeCell="L33" sqref="L33"/>
    </sheetView>
  </sheetViews>
  <sheetFormatPr defaultRowHeight="15" x14ac:dyDescent="0.25"/>
  <cols>
    <col min="1" max="1" width="25.42578125" customWidth="1"/>
    <col min="2" max="2" width="50.5703125" customWidth="1"/>
    <col min="3" max="3" width="5.140625" customWidth="1"/>
  </cols>
  <sheetData>
    <row r="1" spans="1:9" ht="15.75" x14ac:dyDescent="0.25">
      <c r="A1" s="226" t="s">
        <v>30</v>
      </c>
      <c r="B1" s="226"/>
      <c r="C1" s="226"/>
      <c r="D1" s="226"/>
      <c r="E1" s="226"/>
      <c r="F1" s="226"/>
      <c r="G1" s="226"/>
      <c r="H1" s="226"/>
      <c r="I1" s="226"/>
    </row>
    <row r="2" spans="1:9" ht="15.75" x14ac:dyDescent="0.25">
      <c r="A2" s="226"/>
      <c r="B2" s="227"/>
      <c r="C2" s="227"/>
    </row>
    <row r="3" spans="1:9" x14ac:dyDescent="0.25">
      <c r="A3" s="28"/>
      <c r="C3" s="29"/>
    </row>
    <row r="4" spans="1:9" x14ac:dyDescent="0.25">
      <c r="A4" s="30" t="s">
        <v>31</v>
      </c>
      <c r="B4" s="228" t="s">
        <v>32</v>
      </c>
      <c r="C4" s="228" t="s">
        <v>33</v>
      </c>
    </row>
    <row r="5" spans="1:9" x14ac:dyDescent="0.25">
      <c r="A5" s="223" t="s">
        <v>34</v>
      </c>
      <c r="B5" s="229"/>
      <c r="C5" s="230"/>
    </row>
    <row r="6" spans="1:9" x14ac:dyDescent="0.25">
      <c r="A6" s="224"/>
      <c r="B6" s="10" t="s">
        <v>35</v>
      </c>
      <c r="C6" s="15">
        <v>15</v>
      </c>
    </row>
    <row r="7" spans="1:9" x14ac:dyDescent="0.25">
      <c r="A7" s="224"/>
      <c r="B7" s="10" t="s">
        <v>36</v>
      </c>
      <c r="C7" s="15">
        <v>10</v>
      </c>
    </row>
    <row r="8" spans="1:9" x14ac:dyDescent="0.25">
      <c r="A8" s="224"/>
      <c r="B8" s="10" t="s">
        <v>37</v>
      </c>
      <c r="C8" s="15">
        <v>2</v>
      </c>
    </row>
    <row r="9" spans="1:9" x14ac:dyDescent="0.25">
      <c r="A9" s="224"/>
      <c r="B9" s="10" t="s">
        <v>38</v>
      </c>
      <c r="C9" s="15">
        <v>0</v>
      </c>
    </row>
    <row r="10" spans="1:9" x14ac:dyDescent="0.25">
      <c r="A10" s="224"/>
      <c r="B10" s="231"/>
      <c r="C10" s="232"/>
    </row>
    <row r="11" spans="1:9" x14ac:dyDescent="0.25">
      <c r="A11" s="224"/>
      <c r="B11" s="233"/>
      <c r="C11" s="234"/>
    </row>
    <row r="12" spans="1:9" x14ac:dyDescent="0.25">
      <c r="A12" s="224"/>
      <c r="B12" s="233"/>
      <c r="C12" s="234"/>
    </row>
    <row r="13" spans="1:9" x14ac:dyDescent="0.25">
      <c r="A13" s="224"/>
      <c r="B13" s="233"/>
      <c r="C13" s="234"/>
    </row>
    <row r="14" spans="1:9" x14ac:dyDescent="0.25">
      <c r="A14" s="225"/>
      <c r="B14" s="235"/>
      <c r="C14" s="236"/>
    </row>
    <row r="15" spans="1:9" x14ac:dyDescent="0.25">
      <c r="A15" s="223" t="s">
        <v>39</v>
      </c>
      <c r="B15" s="31" t="s">
        <v>32</v>
      </c>
      <c r="C15" s="15"/>
    </row>
    <row r="16" spans="1:9" x14ac:dyDescent="0.25">
      <c r="A16" s="224"/>
      <c r="B16" s="32" t="s">
        <v>40</v>
      </c>
      <c r="C16" s="15">
        <v>13</v>
      </c>
    </row>
    <row r="17" spans="1:3" x14ac:dyDescent="0.25">
      <c r="A17" s="224"/>
      <c r="B17" s="32" t="s">
        <v>41</v>
      </c>
      <c r="C17" s="15">
        <v>13</v>
      </c>
    </row>
    <row r="18" spans="1:3" x14ac:dyDescent="0.25">
      <c r="A18" s="224"/>
      <c r="B18" s="32" t="s">
        <v>42</v>
      </c>
      <c r="C18" s="15">
        <v>13</v>
      </c>
    </row>
    <row r="19" spans="1:3" x14ac:dyDescent="0.25">
      <c r="A19" s="224"/>
      <c r="B19" s="32" t="s">
        <v>43</v>
      </c>
      <c r="C19" s="15"/>
    </row>
    <row r="20" spans="1:3" ht="30" x14ac:dyDescent="0.25">
      <c r="A20" s="224"/>
      <c r="B20" s="32" t="s">
        <v>44</v>
      </c>
      <c r="C20" s="15">
        <v>8</v>
      </c>
    </row>
    <row r="21" spans="1:3" x14ac:dyDescent="0.25">
      <c r="A21" s="224"/>
      <c r="B21" s="32" t="s">
        <v>45</v>
      </c>
      <c r="C21" s="15">
        <v>6</v>
      </c>
    </row>
    <row r="22" spans="1:3" ht="30" x14ac:dyDescent="0.25">
      <c r="A22" s="224"/>
      <c r="B22" s="32" t="s">
        <v>46</v>
      </c>
      <c r="C22" s="15">
        <v>5</v>
      </c>
    </row>
    <row r="23" spans="1:3" x14ac:dyDescent="0.25">
      <c r="A23" s="224"/>
      <c r="B23" s="32" t="s">
        <v>47</v>
      </c>
      <c r="C23" s="15">
        <v>2</v>
      </c>
    </row>
    <row r="24" spans="1:3" x14ac:dyDescent="0.25">
      <c r="A24" s="224"/>
      <c r="B24" s="32" t="s">
        <v>48</v>
      </c>
      <c r="C24" s="15">
        <v>3</v>
      </c>
    </row>
    <row r="25" spans="1:3" x14ac:dyDescent="0.25">
      <c r="A25" s="224"/>
      <c r="B25" s="32" t="s">
        <v>49</v>
      </c>
      <c r="C25" s="15">
        <v>15</v>
      </c>
    </row>
    <row r="26" spans="1:3" x14ac:dyDescent="0.25">
      <c r="A26" s="224"/>
      <c r="B26" s="32" t="s">
        <v>50</v>
      </c>
      <c r="C26" s="15">
        <v>1</v>
      </c>
    </row>
    <row r="27" spans="1:3" x14ac:dyDescent="0.25">
      <c r="A27" s="224"/>
      <c r="B27" s="32" t="s">
        <v>51</v>
      </c>
      <c r="C27" s="15">
        <v>1</v>
      </c>
    </row>
    <row r="28" spans="1:3" x14ac:dyDescent="0.25">
      <c r="A28" s="225"/>
      <c r="B28" s="32" t="s">
        <v>52</v>
      </c>
      <c r="C28" s="15">
        <v>2</v>
      </c>
    </row>
    <row r="29" spans="1:3" x14ac:dyDescent="0.25">
      <c r="A29" s="28"/>
      <c r="B29" s="7"/>
      <c r="C29" s="29"/>
    </row>
    <row r="30" spans="1:3" x14ac:dyDescent="0.25">
      <c r="A30" s="223" t="s">
        <v>53</v>
      </c>
      <c r="B30" s="31" t="s">
        <v>32</v>
      </c>
      <c r="C30" s="33"/>
    </row>
    <row r="31" spans="1:3" x14ac:dyDescent="0.25">
      <c r="A31" s="224"/>
      <c r="B31" s="34" t="s">
        <v>54</v>
      </c>
      <c r="C31" s="26">
        <v>16</v>
      </c>
    </row>
    <row r="32" spans="1:3" x14ac:dyDescent="0.25">
      <c r="A32" s="224"/>
      <c r="B32" s="35" t="s">
        <v>55</v>
      </c>
      <c r="C32" s="26">
        <v>10</v>
      </c>
    </row>
    <row r="33" spans="1:3" x14ac:dyDescent="0.25">
      <c r="A33" s="224"/>
      <c r="B33" s="35" t="s">
        <v>56</v>
      </c>
      <c r="C33" s="15">
        <v>0</v>
      </c>
    </row>
    <row r="34" spans="1:3" x14ac:dyDescent="0.25">
      <c r="A34" s="224"/>
      <c r="B34" s="35" t="s">
        <v>57</v>
      </c>
      <c r="C34" s="15">
        <v>0</v>
      </c>
    </row>
    <row r="35" spans="1:3" x14ac:dyDescent="0.25">
      <c r="A35" s="225"/>
      <c r="B35" s="35" t="s">
        <v>58</v>
      </c>
      <c r="C35" s="15">
        <v>0</v>
      </c>
    </row>
    <row r="36" spans="1:3" x14ac:dyDescent="0.25">
      <c r="A36" s="28"/>
      <c r="C36" s="29"/>
    </row>
    <row r="37" spans="1:3" x14ac:dyDescent="0.25">
      <c r="A37" s="222" t="s">
        <v>59</v>
      </c>
      <c r="B37" s="31" t="s">
        <v>32</v>
      </c>
      <c r="C37" s="15"/>
    </row>
    <row r="38" spans="1:3" ht="30" x14ac:dyDescent="0.25">
      <c r="A38" s="222"/>
      <c r="B38" s="32" t="s">
        <v>60</v>
      </c>
      <c r="C38" s="15">
        <v>21</v>
      </c>
    </row>
    <row r="39" spans="1:3" ht="30" x14ac:dyDescent="0.25">
      <c r="A39" s="222"/>
      <c r="B39" s="32" t="s">
        <v>61</v>
      </c>
      <c r="C39" s="15">
        <v>12</v>
      </c>
    </row>
    <row r="40" spans="1:3" x14ac:dyDescent="0.25">
      <c r="A40" s="222"/>
      <c r="B40" s="32" t="s">
        <v>62</v>
      </c>
      <c r="C40" s="15">
        <v>4</v>
      </c>
    </row>
    <row r="41" spans="1:3" ht="30" x14ac:dyDescent="0.25">
      <c r="A41" s="222"/>
      <c r="B41" s="32" t="s">
        <v>63</v>
      </c>
      <c r="C41" s="15">
        <v>7</v>
      </c>
    </row>
    <row r="42" spans="1:3" ht="30" x14ac:dyDescent="0.25">
      <c r="A42" s="222"/>
      <c r="B42" s="32" t="s">
        <v>64</v>
      </c>
      <c r="C42" s="15">
        <v>3</v>
      </c>
    </row>
    <row r="43" spans="1:3" x14ac:dyDescent="0.25">
      <c r="A43" s="222"/>
      <c r="B43" s="32" t="s">
        <v>65</v>
      </c>
      <c r="C43" s="15">
        <v>6</v>
      </c>
    </row>
    <row r="44" spans="1:3" x14ac:dyDescent="0.25">
      <c r="A44" s="222"/>
      <c r="B44" s="32" t="s">
        <v>66</v>
      </c>
      <c r="C44" s="15">
        <v>15</v>
      </c>
    </row>
    <row r="45" spans="1:3" x14ac:dyDescent="0.25">
      <c r="A45" s="222"/>
      <c r="B45" s="32" t="s">
        <v>67</v>
      </c>
      <c r="C45" s="15">
        <v>8</v>
      </c>
    </row>
    <row r="46" spans="1:3" x14ac:dyDescent="0.25">
      <c r="A46" s="222"/>
      <c r="B46" s="32" t="s">
        <v>68</v>
      </c>
      <c r="C46" s="15">
        <v>2</v>
      </c>
    </row>
    <row r="47" spans="1:3" x14ac:dyDescent="0.25">
      <c r="A47" s="222"/>
      <c r="B47" s="32" t="s">
        <v>69</v>
      </c>
      <c r="C47" s="15">
        <v>7</v>
      </c>
    </row>
    <row r="48" spans="1:3" x14ac:dyDescent="0.25">
      <c r="A48" s="222"/>
      <c r="B48" s="32" t="s">
        <v>70</v>
      </c>
      <c r="C48" s="15"/>
    </row>
    <row r="49" spans="1:3" ht="30" x14ac:dyDescent="0.25">
      <c r="A49" s="222"/>
      <c r="B49" s="32" t="s">
        <v>71</v>
      </c>
      <c r="C49" s="15">
        <v>3</v>
      </c>
    </row>
    <row r="50" spans="1:3" x14ac:dyDescent="0.25">
      <c r="A50" s="222"/>
      <c r="B50" s="32" t="s">
        <v>72</v>
      </c>
      <c r="C50" s="15">
        <v>3</v>
      </c>
    </row>
    <row r="51" spans="1:3" x14ac:dyDescent="0.25">
      <c r="A51" s="28"/>
      <c r="C51" s="29"/>
    </row>
    <row r="52" spans="1:3" x14ac:dyDescent="0.25">
      <c r="A52" s="223" t="s">
        <v>73</v>
      </c>
      <c r="B52" s="31" t="s">
        <v>32</v>
      </c>
      <c r="C52" s="15"/>
    </row>
    <row r="53" spans="1:3" x14ac:dyDescent="0.25">
      <c r="A53" s="224"/>
      <c r="B53" s="35" t="s">
        <v>74</v>
      </c>
      <c r="C53" s="15">
        <v>18</v>
      </c>
    </row>
    <row r="54" spans="1:3" x14ac:dyDescent="0.25">
      <c r="A54" s="224"/>
      <c r="B54" s="35" t="s">
        <v>75</v>
      </c>
      <c r="C54" s="15">
        <v>9</v>
      </c>
    </row>
    <row r="55" spans="1:3" x14ac:dyDescent="0.25">
      <c r="A55" s="224"/>
      <c r="B55" s="35" t="s">
        <v>76</v>
      </c>
      <c r="C55" s="15">
        <v>0</v>
      </c>
    </row>
    <row r="56" spans="1:3" x14ac:dyDescent="0.25">
      <c r="A56" s="224"/>
      <c r="B56" s="35" t="s">
        <v>77</v>
      </c>
      <c r="C56" s="15">
        <v>0</v>
      </c>
    </row>
    <row r="57" spans="1:3" x14ac:dyDescent="0.25">
      <c r="A57" s="225"/>
      <c r="B57" s="35" t="s">
        <v>58</v>
      </c>
      <c r="C57" s="15">
        <v>0</v>
      </c>
    </row>
    <row r="58" spans="1:3" x14ac:dyDescent="0.25">
      <c r="A58" s="28"/>
      <c r="C58" s="29"/>
    </row>
    <row r="59" spans="1:3" x14ac:dyDescent="0.25">
      <c r="A59" s="28"/>
      <c r="C59" s="29"/>
    </row>
    <row r="60" spans="1:3" x14ac:dyDescent="0.25">
      <c r="A60" s="223" t="s">
        <v>78</v>
      </c>
      <c r="B60" s="31" t="s">
        <v>32</v>
      </c>
      <c r="C60" s="15"/>
    </row>
    <row r="61" spans="1:3" x14ac:dyDescent="0.25">
      <c r="A61" s="224"/>
      <c r="B61" s="10" t="s">
        <v>79</v>
      </c>
      <c r="C61" s="15">
        <v>5</v>
      </c>
    </row>
    <row r="62" spans="1:3" x14ac:dyDescent="0.25">
      <c r="A62" s="224"/>
      <c r="B62" s="10" t="s">
        <v>80</v>
      </c>
      <c r="C62" s="15">
        <v>4</v>
      </c>
    </row>
    <row r="63" spans="1:3" x14ac:dyDescent="0.25">
      <c r="A63" s="224"/>
      <c r="B63" s="10" t="s">
        <v>81</v>
      </c>
      <c r="C63" s="15">
        <v>0</v>
      </c>
    </row>
    <row r="64" spans="1:3" x14ac:dyDescent="0.25">
      <c r="A64" s="224"/>
      <c r="B64" s="10" t="s">
        <v>82</v>
      </c>
      <c r="C64" s="15">
        <v>1</v>
      </c>
    </row>
    <row r="65" spans="1:3" x14ac:dyDescent="0.25">
      <c r="A65" s="224"/>
      <c r="B65" s="10" t="s">
        <v>83</v>
      </c>
      <c r="C65" s="15">
        <v>24</v>
      </c>
    </row>
    <row r="66" spans="1:3" x14ac:dyDescent="0.25">
      <c r="A66" s="224"/>
      <c r="B66" s="10" t="s">
        <v>84</v>
      </c>
      <c r="C66" s="15">
        <v>2</v>
      </c>
    </row>
    <row r="67" spans="1:3" x14ac:dyDescent="0.25">
      <c r="A67" s="224"/>
      <c r="B67" s="10" t="s">
        <v>85</v>
      </c>
      <c r="C67" s="15">
        <v>2</v>
      </c>
    </row>
    <row r="68" spans="1:3" x14ac:dyDescent="0.25">
      <c r="A68" s="224"/>
      <c r="B68" s="10" t="s">
        <v>86</v>
      </c>
      <c r="C68" s="15">
        <v>1</v>
      </c>
    </row>
    <row r="69" spans="1:3" x14ac:dyDescent="0.25">
      <c r="A69" s="225"/>
      <c r="B69" s="10" t="s">
        <v>87</v>
      </c>
      <c r="C69" s="15">
        <v>0</v>
      </c>
    </row>
    <row r="70" spans="1:3" x14ac:dyDescent="0.25">
      <c r="A70" s="28"/>
      <c r="C70" s="29"/>
    </row>
    <row r="71" spans="1:3" x14ac:dyDescent="0.25">
      <c r="A71" s="223" t="s">
        <v>88</v>
      </c>
      <c r="B71" s="31" t="s">
        <v>32</v>
      </c>
      <c r="C71" s="15"/>
    </row>
    <row r="72" spans="1:3" x14ac:dyDescent="0.25">
      <c r="A72" s="224"/>
      <c r="B72" s="35" t="s">
        <v>74</v>
      </c>
      <c r="C72" s="15">
        <v>20</v>
      </c>
    </row>
    <row r="73" spans="1:3" x14ac:dyDescent="0.25">
      <c r="A73" s="224"/>
      <c r="B73" s="35" t="s">
        <v>75</v>
      </c>
      <c r="C73" s="15">
        <v>7</v>
      </c>
    </row>
    <row r="74" spans="1:3" x14ac:dyDescent="0.25">
      <c r="A74" s="224"/>
      <c r="B74" s="35" t="s">
        <v>76</v>
      </c>
      <c r="C74" s="15">
        <v>0</v>
      </c>
    </row>
    <row r="75" spans="1:3" x14ac:dyDescent="0.25">
      <c r="A75" s="224"/>
      <c r="B75" s="35" t="s">
        <v>77</v>
      </c>
      <c r="C75" s="15">
        <v>0</v>
      </c>
    </row>
    <row r="76" spans="1:3" x14ac:dyDescent="0.25">
      <c r="A76" s="225"/>
      <c r="B76" s="35" t="s">
        <v>58</v>
      </c>
      <c r="C76" s="15">
        <v>0</v>
      </c>
    </row>
    <row r="77" spans="1:3" x14ac:dyDescent="0.25">
      <c r="A77" s="28"/>
      <c r="C77" s="29"/>
    </row>
    <row r="78" spans="1:3" x14ac:dyDescent="0.25">
      <c r="A78" s="222" t="s">
        <v>89</v>
      </c>
      <c r="B78" s="31" t="s">
        <v>32</v>
      </c>
      <c r="C78" s="15"/>
    </row>
    <row r="79" spans="1:3" x14ac:dyDescent="0.25">
      <c r="A79" s="222"/>
      <c r="B79" s="35" t="s">
        <v>90</v>
      </c>
      <c r="C79" s="15">
        <v>24</v>
      </c>
    </row>
    <row r="80" spans="1:3" x14ac:dyDescent="0.25">
      <c r="A80" s="222"/>
      <c r="B80" s="35" t="s">
        <v>91</v>
      </c>
      <c r="C80" s="15">
        <v>2</v>
      </c>
    </row>
    <row r="81" spans="1:3" x14ac:dyDescent="0.25">
      <c r="A81" s="222"/>
      <c r="B81" s="35" t="s">
        <v>92</v>
      </c>
      <c r="C81" s="15"/>
    </row>
    <row r="82" spans="1:3" x14ac:dyDescent="0.25">
      <c r="A82" s="222"/>
      <c r="B82" s="35" t="s">
        <v>58</v>
      </c>
      <c r="C82" s="15">
        <v>1</v>
      </c>
    </row>
    <row r="83" spans="1:3" x14ac:dyDescent="0.25">
      <c r="A83" s="36"/>
      <c r="B83" s="10"/>
      <c r="C83" s="15"/>
    </row>
    <row r="84" spans="1:3" x14ac:dyDescent="0.25">
      <c r="A84" s="223" t="s">
        <v>93</v>
      </c>
      <c r="B84" s="31" t="s">
        <v>32</v>
      </c>
      <c r="C84" s="15"/>
    </row>
    <row r="85" spans="1:3" x14ac:dyDescent="0.25">
      <c r="A85" s="224"/>
      <c r="B85" s="35" t="s">
        <v>90</v>
      </c>
      <c r="C85" s="15">
        <v>16</v>
      </c>
    </row>
    <row r="86" spans="1:3" x14ac:dyDescent="0.25">
      <c r="A86" s="224"/>
      <c r="B86" s="35" t="s">
        <v>91</v>
      </c>
      <c r="C86" s="15">
        <v>8</v>
      </c>
    </row>
    <row r="87" spans="1:3" x14ac:dyDescent="0.25">
      <c r="A87" s="224"/>
      <c r="B87" s="35" t="s">
        <v>92</v>
      </c>
      <c r="C87" s="15"/>
    </row>
    <row r="88" spans="1:3" x14ac:dyDescent="0.25">
      <c r="A88" s="224"/>
      <c r="B88" s="35" t="s">
        <v>58</v>
      </c>
      <c r="C88" s="15">
        <v>3</v>
      </c>
    </row>
    <row r="89" spans="1:3" x14ac:dyDescent="0.25">
      <c r="A89" s="225"/>
      <c r="B89" s="10"/>
      <c r="C89" s="15"/>
    </row>
    <row r="90" spans="1:3" x14ac:dyDescent="0.25">
      <c r="A90" s="223" t="s">
        <v>94</v>
      </c>
      <c r="B90" s="31" t="s">
        <v>32</v>
      </c>
      <c r="C90" s="15"/>
    </row>
    <row r="91" spans="1:3" x14ac:dyDescent="0.25">
      <c r="A91" s="224"/>
      <c r="B91" s="35" t="s">
        <v>90</v>
      </c>
      <c r="C91" s="15">
        <v>21</v>
      </c>
    </row>
    <row r="92" spans="1:3" x14ac:dyDescent="0.25">
      <c r="A92" s="224"/>
      <c r="B92" s="35" t="s">
        <v>91</v>
      </c>
      <c r="C92" s="15">
        <v>1</v>
      </c>
    </row>
    <row r="93" spans="1:3" x14ac:dyDescent="0.25">
      <c r="A93" s="224"/>
      <c r="B93" s="35" t="s">
        <v>92</v>
      </c>
      <c r="C93" s="15"/>
    </row>
    <row r="94" spans="1:3" x14ac:dyDescent="0.25">
      <c r="A94" s="224"/>
      <c r="B94" s="35" t="s">
        <v>58</v>
      </c>
      <c r="C94" s="15">
        <v>5</v>
      </c>
    </row>
    <row r="95" spans="1:3" x14ac:dyDescent="0.25">
      <c r="A95" s="224"/>
      <c r="B95" s="35"/>
      <c r="C95" s="15"/>
    </row>
    <row r="96" spans="1:3" x14ac:dyDescent="0.25">
      <c r="A96" s="225"/>
      <c r="B96" s="10"/>
      <c r="C96" s="15"/>
    </row>
    <row r="97" spans="1:3" x14ac:dyDescent="0.25">
      <c r="A97" s="223" t="s">
        <v>95</v>
      </c>
      <c r="B97" s="31" t="s">
        <v>32</v>
      </c>
      <c r="C97" s="15"/>
    </row>
    <row r="98" spans="1:3" x14ac:dyDescent="0.25">
      <c r="A98" s="224"/>
      <c r="B98" s="35" t="s">
        <v>90</v>
      </c>
      <c r="C98" s="15">
        <v>25</v>
      </c>
    </row>
    <row r="99" spans="1:3" x14ac:dyDescent="0.25">
      <c r="A99" s="224"/>
      <c r="B99" s="35" t="s">
        <v>91</v>
      </c>
      <c r="C99" s="15">
        <v>2</v>
      </c>
    </row>
    <row r="100" spans="1:3" x14ac:dyDescent="0.25">
      <c r="A100" s="224"/>
      <c r="B100" s="35" t="s">
        <v>92</v>
      </c>
      <c r="C100" s="15"/>
    </row>
    <row r="101" spans="1:3" x14ac:dyDescent="0.25">
      <c r="A101" s="225"/>
      <c r="B101" s="35" t="s">
        <v>58</v>
      </c>
      <c r="C101" s="15"/>
    </row>
    <row r="102" spans="1:3" x14ac:dyDescent="0.25">
      <c r="A102" s="37"/>
      <c r="B102" s="38"/>
      <c r="C102" s="39"/>
    </row>
    <row r="103" spans="1:3" x14ac:dyDescent="0.25">
      <c r="A103" s="222" t="s">
        <v>96</v>
      </c>
      <c r="B103" s="31" t="s">
        <v>32</v>
      </c>
      <c r="C103" s="15"/>
    </row>
    <row r="104" spans="1:3" x14ac:dyDescent="0.25">
      <c r="A104" s="222"/>
      <c r="B104" s="35" t="s">
        <v>90</v>
      </c>
      <c r="C104" s="15">
        <v>7</v>
      </c>
    </row>
    <row r="105" spans="1:3" x14ac:dyDescent="0.25">
      <c r="A105" s="222"/>
      <c r="B105" s="35" t="s">
        <v>91</v>
      </c>
      <c r="C105" s="15">
        <v>3</v>
      </c>
    </row>
    <row r="106" spans="1:3" x14ac:dyDescent="0.25">
      <c r="A106" s="222"/>
      <c r="B106" s="35" t="s">
        <v>92</v>
      </c>
      <c r="C106" s="15">
        <v>2</v>
      </c>
    </row>
    <row r="107" spans="1:3" x14ac:dyDescent="0.25">
      <c r="A107" s="222"/>
      <c r="B107" s="35" t="s">
        <v>58</v>
      </c>
      <c r="C107" s="15">
        <v>15</v>
      </c>
    </row>
    <row r="108" spans="1:3" x14ac:dyDescent="0.25">
      <c r="A108" s="28"/>
      <c r="C108" s="29"/>
    </row>
    <row r="109" spans="1:3" x14ac:dyDescent="0.25">
      <c r="A109" s="222" t="s">
        <v>97</v>
      </c>
      <c r="B109" s="31" t="s">
        <v>32</v>
      </c>
      <c r="C109" s="15"/>
    </row>
    <row r="110" spans="1:3" x14ac:dyDescent="0.25">
      <c r="A110" s="222"/>
      <c r="B110" s="35" t="s">
        <v>90</v>
      </c>
      <c r="C110" s="15">
        <v>14</v>
      </c>
    </row>
    <row r="111" spans="1:3" x14ac:dyDescent="0.25">
      <c r="A111" s="222"/>
      <c r="B111" s="35" t="s">
        <v>91</v>
      </c>
      <c r="C111" s="15">
        <v>4</v>
      </c>
    </row>
    <row r="112" spans="1:3" x14ac:dyDescent="0.25">
      <c r="A112" s="222"/>
      <c r="B112" s="35" t="s">
        <v>92</v>
      </c>
      <c r="C112" s="15"/>
    </row>
    <row r="113" spans="1:3" x14ac:dyDescent="0.25">
      <c r="A113" s="222"/>
      <c r="B113" s="35" t="s">
        <v>58</v>
      </c>
      <c r="C113" s="15">
        <v>9</v>
      </c>
    </row>
    <row r="114" spans="1:3" x14ac:dyDescent="0.25">
      <c r="A114" s="28"/>
      <c r="C114" s="29"/>
    </row>
    <row r="115" spans="1:3" x14ac:dyDescent="0.25">
      <c r="A115" s="222" t="s">
        <v>98</v>
      </c>
      <c r="B115" s="31" t="s">
        <v>32</v>
      </c>
      <c r="C115" s="15"/>
    </row>
    <row r="116" spans="1:3" x14ac:dyDescent="0.25">
      <c r="A116" s="222"/>
      <c r="B116" s="35" t="s">
        <v>90</v>
      </c>
      <c r="C116" s="15">
        <v>20</v>
      </c>
    </row>
    <row r="117" spans="1:3" x14ac:dyDescent="0.25">
      <c r="A117" s="222"/>
      <c r="B117" s="35" t="s">
        <v>91</v>
      </c>
      <c r="C117" s="15">
        <v>3</v>
      </c>
    </row>
    <row r="118" spans="1:3" x14ac:dyDescent="0.25">
      <c r="A118" s="222"/>
      <c r="B118" s="35" t="s">
        <v>92</v>
      </c>
      <c r="C118" s="15"/>
    </row>
    <row r="119" spans="1:3" x14ac:dyDescent="0.25">
      <c r="A119" s="222"/>
      <c r="B119" s="35" t="s">
        <v>58</v>
      </c>
      <c r="C119" s="15">
        <v>4</v>
      </c>
    </row>
    <row r="120" spans="1:3" x14ac:dyDescent="0.25">
      <c r="A120" s="40"/>
      <c r="C120" s="29"/>
    </row>
    <row r="121" spans="1:3" x14ac:dyDescent="0.25">
      <c r="A121" s="222" t="s">
        <v>99</v>
      </c>
      <c r="B121" s="31" t="s">
        <v>32</v>
      </c>
      <c r="C121" s="15"/>
    </row>
    <row r="122" spans="1:3" x14ac:dyDescent="0.25">
      <c r="A122" s="222"/>
      <c r="B122" s="35" t="s">
        <v>90</v>
      </c>
      <c r="C122" s="15">
        <v>21</v>
      </c>
    </row>
    <row r="123" spans="1:3" x14ac:dyDescent="0.25">
      <c r="A123" s="222"/>
      <c r="B123" s="35" t="s">
        <v>91</v>
      </c>
      <c r="C123" s="15">
        <v>1</v>
      </c>
    </row>
    <row r="124" spans="1:3" x14ac:dyDescent="0.25">
      <c r="A124" s="222"/>
      <c r="B124" s="35" t="s">
        <v>100</v>
      </c>
      <c r="C124" s="15"/>
    </row>
    <row r="125" spans="1:3" x14ac:dyDescent="0.25">
      <c r="A125" s="222"/>
      <c r="B125" s="35" t="s">
        <v>58</v>
      </c>
      <c r="C125" s="15">
        <v>5</v>
      </c>
    </row>
    <row r="126" spans="1:3" x14ac:dyDescent="0.25">
      <c r="A126" s="41"/>
      <c r="B126" s="38"/>
      <c r="C126" s="39"/>
    </row>
    <row r="127" spans="1:3" x14ac:dyDescent="0.25">
      <c r="A127" s="40"/>
      <c r="C127" s="29"/>
    </row>
    <row r="128" spans="1:3" x14ac:dyDescent="0.25">
      <c r="A128" s="222" t="s">
        <v>101</v>
      </c>
      <c r="B128" s="31" t="s">
        <v>32</v>
      </c>
      <c r="C128" s="15"/>
    </row>
    <row r="129" spans="1:3" x14ac:dyDescent="0.25">
      <c r="A129" s="222"/>
      <c r="B129" s="35" t="s">
        <v>90</v>
      </c>
      <c r="C129" s="15">
        <v>23</v>
      </c>
    </row>
    <row r="130" spans="1:3" x14ac:dyDescent="0.25">
      <c r="A130" s="222"/>
      <c r="B130" s="35" t="s">
        <v>91</v>
      </c>
      <c r="C130" s="15"/>
    </row>
    <row r="131" spans="1:3" x14ac:dyDescent="0.25">
      <c r="A131" s="222"/>
      <c r="B131" s="35" t="s">
        <v>92</v>
      </c>
      <c r="C131" s="15"/>
    </row>
    <row r="132" spans="1:3" x14ac:dyDescent="0.25">
      <c r="A132" s="222"/>
      <c r="B132" s="35" t="s">
        <v>58</v>
      </c>
      <c r="C132" s="15">
        <v>4</v>
      </c>
    </row>
    <row r="133" spans="1:3" x14ac:dyDescent="0.25">
      <c r="A133" s="28"/>
      <c r="C133" s="29"/>
    </row>
    <row r="134" spans="1:3" x14ac:dyDescent="0.25">
      <c r="A134" s="28"/>
      <c r="C134" s="29"/>
    </row>
    <row r="135" spans="1:3" x14ac:dyDescent="0.25">
      <c r="A135" s="223" t="s">
        <v>102</v>
      </c>
      <c r="B135" s="42" t="s">
        <v>103</v>
      </c>
      <c r="C135" s="15"/>
    </row>
    <row r="136" spans="1:3" x14ac:dyDescent="0.25">
      <c r="A136" s="224"/>
      <c r="B136" s="32" t="s">
        <v>104</v>
      </c>
      <c r="C136" s="15">
        <v>16</v>
      </c>
    </row>
    <row r="137" spans="1:3" x14ac:dyDescent="0.25">
      <c r="A137" s="224"/>
      <c r="B137" s="32" t="s">
        <v>105</v>
      </c>
      <c r="C137" s="15">
        <v>4</v>
      </c>
    </row>
    <row r="138" spans="1:3" x14ac:dyDescent="0.25">
      <c r="A138" s="224"/>
      <c r="B138" s="32" t="s">
        <v>106</v>
      </c>
      <c r="C138" s="15">
        <v>6</v>
      </c>
    </row>
    <row r="139" spans="1:3" ht="30" x14ac:dyDescent="0.25">
      <c r="A139" s="224"/>
      <c r="B139" s="32" t="s">
        <v>107</v>
      </c>
      <c r="C139" s="15">
        <v>5</v>
      </c>
    </row>
    <row r="140" spans="1:3" x14ac:dyDescent="0.25">
      <c r="A140" s="224"/>
      <c r="B140" s="32" t="s">
        <v>108</v>
      </c>
      <c r="C140" s="15">
        <v>2</v>
      </c>
    </row>
    <row r="141" spans="1:3" ht="30" x14ac:dyDescent="0.25">
      <c r="A141" s="224"/>
      <c r="B141" s="32" t="s">
        <v>109</v>
      </c>
      <c r="C141" s="15">
        <v>12</v>
      </c>
    </row>
    <row r="142" spans="1:3" x14ac:dyDescent="0.25">
      <c r="A142" s="224"/>
      <c r="B142" s="32" t="s">
        <v>110</v>
      </c>
      <c r="C142" s="15">
        <v>0</v>
      </c>
    </row>
    <row r="143" spans="1:3" x14ac:dyDescent="0.25">
      <c r="A143" s="224"/>
      <c r="B143" s="32" t="s">
        <v>111</v>
      </c>
      <c r="C143" s="15">
        <v>7</v>
      </c>
    </row>
    <row r="144" spans="1:3" x14ac:dyDescent="0.25">
      <c r="A144" s="224"/>
      <c r="B144" s="32" t="s">
        <v>112</v>
      </c>
      <c r="C144" s="15">
        <v>10</v>
      </c>
    </row>
    <row r="145" spans="1:3" x14ac:dyDescent="0.25">
      <c r="A145" s="225"/>
      <c r="B145" s="32" t="s">
        <v>113</v>
      </c>
      <c r="C145" s="15">
        <v>3</v>
      </c>
    </row>
    <row r="146" spans="1:3" x14ac:dyDescent="0.25">
      <c r="A146" s="28"/>
      <c r="C146" s="29"/>
    </row>
    <row r="147" spans="1:3" x14ac:dyDescent="0.25">
      <c r="A147" s="28" t="s">
        <v>114</v>
      </c>
      <c r="C147" s="29"/>
    </row>
    <row r="148" spans="1:3" x14ac:dyDescent="0.25">
      <c r="A148" s="28"/>
      <c r="C148" s="29"/>
    </row>
    <row r="149" spans="1:3" x14ac:dyDescent="0.25">
      <c r="A149" s="28" t="s">
        <v>115</v>
      </c>
      <c r="C149" s="29"/>
    </row>
    <row r="150" spans="1:3" x14ac:dyDescent="0.25">
      <c r="A150" s="28" t="s">
        <v>116</v>
      </c>
      <c r="C150" s="29"/>
    </row>
    <row r="151" spans="1:3" x14ac:dyDescent="0.25">
      <c r="A151" s="28" t="s">
        <v>117</v>
      </c>
      <c r="C151" s="29"/>
    </row>
  </sheetData>
  <mergeCells count="22">
    <mergeCell ref="A71:A76"/>
    <mergeCell ref="A1:I1"/>
    <mergeCell ref="A2:C2"/>
    <mergeCell ref="B4:B5"/>
    <mergeCell ref="C4:C5"/>
    <mergeCell ref="A5:A14"/>
    <mergeCell ref="B10:C14"/>
    <mergeCell ref="A15:A28"/>
    <mergeCell ref="A30:A35"/>
    <mergeCell ref="A37:A50"/>
    <mergeCell ref="A52:A57"/>
    <mergeCell ref="A60:A69"/>
    <mergeCell ref="A115:A119"/>
    <mergeCell ref="A121:A125"/>
    <mergeCell ref="A128:A132"/>
    <mergeCell ref="A135:A145"/>
    <mergeCell ref="A78:A82"/>
    <mergeCell ref="A84:A89"/>
    <mergeCell ref="A90:A96"/>
    <mergeCell ref="A97:A101"/>
    <mergeCell ref="A103:A107"/>
    <mergeCell ref="A109:A1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I4" sqref="I4"/>
    </sheetView>
  </sheetViews>
  <sheetFormatPr defaultRowHeight="15" x14ac:dyDescent="0.25"/>
  <cols>
    <col min="1" max="1" width="6.7109375" customWidth="1"/>
    <col min="2" max="2" width="21.85546875" customWidth="1"/>
    <col min="3" max="9" width="9.42578125" customWidth="1"/>
  </cols>
  <sheetData>
    <row r="1" spans="1:9" ht="15" customHeight="1" x14ac:dyDescent="0.25">
      <c r="B1" s="245" t="s">
        <v>431</v>
      </c>
      <c r="C1" s="246"/>
      <c r="D1" s="246"/>
      <c r="E1" s="246"/>
      <c r="F1" s="246"/>
      <c r="G1" s="246"/>
      <c r="H1" s="246"/>
    </row>
    <row r="2" spans="1:9" ht="54" customHeight="1" thickBot="1" x14ac:dyDescent="0.3">
      <c r="B2" s="247"/>
      <c r="C2" s="247"/>
      <c r="D2" s="247"/>
      <c r="E2" s="247"/>
      <c r="F2" s="247"/>
      <c r="G2" s="247"/>
      <c r="H2" s="247"/>
    </row>
    <row r="3" spans="1:9" ht="118.5" customHeight="1" thickBot="1" x14ac:dyDescent="0.3">
      <c r="A3" s="108" t="s">
        <v>432</v>
      </c>
      <c r="B3" s="109" t="s">
        <v>388</v>
      </c>
      <c r="C3" s="137" t="s">
        <v>389</v>
      </c>
      <c r="D3" s="137" t="s">
        <v>390</v>
      </c>
      <c r="E3" s="137" t="s">
        <v>391</v>
      </c>
      <c r="F3" s="137" t="s">
        <v>433</v>
      </c>
      <c r="G3" s="137" t="s">
        <v>434</v>
      </c>
      <c r="H3" s="137" t="s">
        <v>392</v>
      </c>
      <c r="I3" s="138" t="s">
        <v>282</v>
      </c>
    </row>
    <row r="4" spans="1:9" ht="33" thickTop="1" thickBot="1" x14ac:dyDescent="0.3">
      <c r="A4" s="139">
        <v>1</v>
      </c>
      <c r="B4" s="140" t="s">
        <v>395</v>
      </c>
      <c r="C4" s="141" t="s">
        <v>398</v>
      </c>
      <c r="D4" s="141" t="s">
        <v>398</v>
      </c>
      <c r="E4" s="141" t="s">
        <v>398</v>
      </c>
      <c r="F4" s="141" t="s">
        <v>398</v>
      </c>
      <c r="G4" s="141" t="s">
        <v>398</v>
      </c>
      <c r="H4" s="141" t="s">
        <v>396</v>
      </c>
      <c r="I4" s="142" t="str">
        <f>IF(COUNTIF(C4:H4,"Н")&gt;=4,"Н",IF(COUNTIF(C4:H4,"С")&gt;=4,"С","В"))</f>
        <v>Н</v>
      </c>
    </row>
    <row r="5" spans="1:9" ht="33" thickTop="1" thickBot="1" x14ac:dyDescent="0.3">
      <c r="A5" s="139">
        <v>2</v>
      </c>
      <c r="B5" s="140" t="s">
        <v>399</v>
      </c>
      <c r="C5" s="141" t="s">
        <v>398</v>
      </c>
      <c r="D5" s="141" t="s">
        <v>398</v>
      </c>
      <c r="E5" s="141" t="s">
        <v>398</v>
      </c>
      <c r="F5" s="141" t="s">
        <v>398</v>
      </c>
      <c r="G5" s="141" t="s">
        <v>398</v>
      </c>
      <c r="H5" s="141" t="s">
        <v>398</v>
      </c>
      <c r="I5" s="142" t="str">
        <f t="shared" ref="I5:I13" si="0">IF(COUNTIF(C5:H5,"Н")&gt;=4,"Н",IF(COUNTIF(C5:H5,"С")&gt;=4,"С",IF(COUNTIF(C5:H5,"В")&gt;=4,"В","П")))</f>
        <v>Н</v>
      </c>
    </row>
    <row r="6" spans="1:9" ht="33" thickTop="1" thickBot="1" x14ac:dyDescent="0.3">
      <c r="A6" s="139">
        <v>3</v>
      </c>
      <c r="B6" s="140" t="s">
        <v>400</v>
      </c>
      <c r="C6" s="141" t="s">
        <v>396</v>
      </c>
      <c r="D6" s="141" t="s">
        <v>396</v>
      </c>
      <c r="E6" s="141" t="s">
        <v>396</v>
      </c>
      <c r="F6" s="141" t="s">
        <v>398</v>
      </c>
      <c r="G6" s="141" t="s">
        <v>435</v>
      </c>
      <c r="H6" s="141" t="s">
        <v>396</v>
      </c>
      <c r="I6" s="142" t="str">
        <f t="shared" si="0"/>
        <v>С</v>
      </c>
    </row>
    <row r="7" spans="1:9" ht="33" thickTop="1" thickBot="1" x14ac:dyDescent="0.3">
      <c r="A7" s="139">
        <v>4</v>
      </c>
      <c r="B7" s="140" t="s">
        <v>401</v>
      </c>
      <c r="C7" s="141" t="s">
        <v>396</v>
      </c>
      <c r="D7" s="141" t="s">
        <v>396</v>
      </c>
      <c r="E7" s="141" t="s">
        <v>396</v>
      </c>
      <c r="F7" s="141" t="s">
        <v>398</v>
      </c>
      <c r="G7" s="141" t="s">
        <v>396</v>
      </c>
      <c r="H7" s="141" t="s">
        <v>396</v>
      </c>
      <c r="I7" s="142" t="str">
        <f t="shared" si="0"/>
        <v>С</v>
      </c>
    </row>
    <row r="8" spans="1:9" ht="33" thickTop="1" thickBot="1" x14ac:dyDescent="0.3">
      <c r="A8" s="139">
        <v>5</v>
      </c>
      <c r="B8" s="140" t="s">
        <v>402</v>
      </c>
      <c r="C8" s="141" t="s">
        <v>396</v>
      </c>
      <c r="D8" s="141" t="s">
        <v>396</v>
      </c>
      <c r="E8" s="141" t="s">
        <v>396</v>
      </c>
      <c r="F8" s="141" t="s">
        <v>396</v>
      </c>
      <c r="G8" s="141" t="s">
        <v>396</v>
      </c>
      <c r="H8" s="141" t="s">
        <v>396</v>
      </c>
      <c r="I8" s="142" t="str">
        <f t="shared" si="0"/>
        <v>С</v>
      </c>
    </row>
    <row r="9" spans="1:9" ht="33" thickTop="1" thickBot="1" x14ac:dyDescent="0.3">
      <c r="A9" s="139">
        <v>6</v>
      </c>
      <c r="B9" s="143" t="s">
        <v>403</v>
      </c>
      <c r="C9" s="141" t="s">
        <v>398</v>
      </c>
      <c r="D9" s="141" t="s">
        <v>398</v>
      </c>
      <c r="E9" s="141" t="s">
        <v>398</v>
      </c>
      <c r="F9" s="141" t="s">
        <v>398</v>
      </c>
      <c r="G9" s="141" t="s">
        <v>398</v>
      </c>
      <c r="H9" s="141" t="s">
        <v>398</v>
      </c>
      <c r="I9" s="142" t="str">
        <f t="shared" si="0"/>
        <v>Н</v>
      </c>
    </row>
    <row r="10" spans="1:9" ht="33" thickTop="1" thickBot="1" x14ac:dyDescent="0.3">
      <c r="A10" s="139">
        <v>7</v>
      </c>
      <c r="B10" s="140" t="s">
        <v>404</v>
      </c>
      <c r="C10" s="141" t="s">
        <v>396</v>
      </c>
      <c r="D10" s="141" t="s">
        <v>396</v>
      </c>
      <c r="E10" s="141" t="s">
        <v>396</v>
      </c>
      <c r="F10" s="141" t="s">
        <v>396</v>
      </c>
      <c r="G10" s="141" t="s">
        <v>396</v>
      </c>
      <c r="H10" s="141" t="s">
        <v>396</v>
      </c>
      <c r="I10" s="142" t="str">
        <f t="shared" si="0"/>
        <v>С</v>
      </c>
    </row>
    <row r="11" spans="1:9" ht="33" thickTop="1" thickBot="1" x14ac:dyDescent="0.3">
      <c r="A11" s="139">
        <v>8</v>
      </c>
      <c r="B11" s="140" t="s">
        <v>405</v>
      </c>
      <c r="C11" s="141" t="s">
        <v>398</v>
      </c>
      <c r="D11" s="141" t="s">
        <v>398</v>
      </c>
      <c r="E11" s="141" t="s">
        <v>398</v>
      </c>
      <c r="F11" s="141" t="s">
        <v>398</v>
      </c>
      <c r="G11" s="141" t="s">
        <v>398</v>
      </c>
      <c r="H11" s="141" t="s">
        <v>396</v>
      </c>
      <c r="I11" s="142" t="str">
        <f t="shared" si="0"/>
        <v>Н</v>
      </c>
    </row>
    <row r="12" spans="1:9" ht="33" thickTop="1" thickBot="1" x14ac:dyDescent="0.3">
      <c r="A12" s="139">
        <v>9</v>
      </c>
      <c r="B12" s="144" t="s">
        <v>406</v>
      </c>
      <c r="C12" s="141" t="s">
        <v>396</v>
      </c>
      <c r="D12" s="141" t="s">
        <v>396</v>
      </c>
      <c r="E12" s="141" t="s">
        <v>396</v>
      </c>
      <c r="F12" s="141" t="s">
        <v>396</v>
      </c>
      <c r="G12" s="141" t="s">
        <v>396</v>
      </c>
      <c r="H12" s="141" t="s">
        <v>396</v>
      </c>
      <c r="I12" s="142" t="str">
        <f t="shared" si="0"/>
        <v>С</v>
      </c>
    </row>
    <row r="13" spans="1:9" ht="33" thickTop="1" thickBot="1" x14ac:dyDescent="0.3">
      <c r="A13" s="139">
        <v>10</v>
      </c>
      <c r="B13" s="140" t="s">
        <v>407</v>
      </c>
      <c r="C13" s="141" t="s">
        <v>396</v>
      </c>
      <c r="D13" s="141" t="s">
        <v>396</v>
      </c>
      <c r="E13" s="141" t="s">
        <v>396</v>
      </c>
      <c r="F13" s="141" t="s">
        <v>396</v>
      </c>
      <c r="G13" s="141" t="s">
        <v>396</v>
      </c>
      <c r="H13" s="141" t="s">
        <v>396</v>
      </c>
      <c r="I13" s="142" t="str">
        <f t="shared" si="0"/>
        <v>С</v>
      </c>
    </row>
    <row r="14" spans="1:9" ht="33" thickTop="1" thickBot="1" x14ac:dyDescent="0.3">
      <c r="A14" s="139">
        <v>11</v>
      </c>
      <c r="B14" s="144" t="s">
        <v>408</v>
      </c>
      <c r="C14" s="141" t="s">
        <v>396</v>
      </c>
      <c r="D14" s="141" t="s">
        <v>396</v>
      </c>
      <c r="E14" s="141" t="s">
        <v>398</v>
      </c>
      <c r="F14" s="141" t="s">
        <v>398</v>
      </c>
      <c r="G14" s="141" t="s">
        <v>398</v>
      </c>
      <c r="H14" s="141" t="s">
        <v>396</v>
      </c>
      <c r="I14" s="142" t="str">
        <f>IF(COUNTIF(C14:H14,"Н")&gt;=4,"Н",IF(COUNTIF(C14:H14,"С")&gt;=4,"С",IF(COUNTIF(C14:H14,"В")&gt;=4,"В","П")))</f>
        <v>П</v>
      </c>
    </row>
    <row r="15" spans="1:9" ht="33" thickTop="1" thickBot="1" x14ac:dyDescent="0.3">
      <c r="A15" s="139">
        <v>12</v>
      </c>
      <c r="B15" s="140" t="s">
        <v>409</v>
      </c>
      <c r="C15" s="141" t="s">
        <v>398</v>
      </c>
      <c r="D15" s="141" t="s">
        <v>398</v>
      </c>
      <c r="E15" s="141" t="s">
        <v>398</v>
      </c>
      <c r="F15" s="141" t="s">
        <v>398</v>
      </c>
      <c r="G15" s="141" t="s">
        <v>398</v>
      </c>
      <c r="H15" s="141" t="s">
        <v>398</v>
      </c>
      <c r="I15" s="142" t="str">
        <f t="shared" ref="I15:I18" si="1">IF(COUNTIF(C15:H15,"Н")&gt;=4,"Н",IF(COUNTIF(C15:H15,"С")&gt;=4,"С",IF(COUNTIF(C15:H15,"В")&gt;=4,"В","П")))</f>
        <v>Н</v>
      </c>
    </row>
    <row r="16" spans="1:9" ht="33" thickTop="1" thickBot="1" x14ac:dyDescent="0.3">
      <c r="A16" s="139">
        <v>13</v>
      </c>
      <c r="B16" s="140" t="s">
        <v>410</v>
      </c>
      <c r="C16" s="141" t="s">
        <v>396</v>
      </c>
      <c r="D16" s="141" t="s">
        <v>396</v>
      </c>
      <c r="E16" s="141" t="s">
        <v>396</v>
      </c>
      <c r="F16" s="141" t="s">
        <v>396</v>
      </c>
      <c r="G16" s="141" t="s">
        <v>396</v>
      </c>
      <c r="H16" s="141" t="s">
        <v>396</v>
      </c>
      <c r="I16" s="142" t="str">
        <f t="shared" si="1"/>
        <v>С</v>
      </c>
    </row>
    <row r="17" spans="1:9" ht="33" thickTop="1" thickBot="1" x14ac:dyDescent="0.3">
      <c r="A17" s="139">
        <v>14</v>
      </c>
      <c r="B17" s="140" t="s">
        <v>411</v>
      </c>
      <c r="C17" s="141" t="s">
        <v>396</v>
      </c>
      <c r="D17" s="141" t="s">
        <v>396</v>
      </c>
      <c r="E17" s="141" t="s">
        <v>396</v>
      </c>
      <c r="F17" s="141" t="s">
        <v>396</v>
      </c>
      <c r="G17" s="141" t="s">
        <v>396</v>
      </c>
      <c r="H17" s="141" t="s">
        <v>396</v>
      </c>
      <c r="I17" s="142" t="str">
        <f t="shared" si="1"/>
        <v>С</v>
      </c>
    </row>
    <row r="18" spans="1:9" ht="33" thickTop="1" thickBot="1" x14ac:dyDescent="0.3">
      <c r="A18" s="139">
        <v>15</v>
      </c>
      <c r="B18" s="140" t="s">
        <v>412</v>
      </c>
      <c r="C18" s="141" t="s">
        <v>398</v>
      </c>
      <c r="D18" s="141" t="s">
        <v>398</v>
      </c>
      <c r="E18" s="141" t="s">
        <v>398</v>
      </c>
      <c r="F18" s="141" t="s">
        <v>398</v>
      </c>
      <c r="G18" s="141" t="s">
        <v>398</v>
      </c>
      <c r="H18" s="141" t="s">
        <v>398</v>
      </c>
      <c r="I18" s="142" t="str">
        <f t="shared" si="1"/>
        <v>Н</v>
      </c>
    </row>
    <row r="19" spans="1:9" ht="31.5" customHeight="1" thickTop="1" thickBot="1" x14ac:dyDescent="0.3">
      <c r="A19" s="248" t="s">
        <v>413</v>
      </c>
      <c r="B19" s="249"/>
      <c r="C19" s="145">
        <f t="shared" ref="C19:I19" si="2">COUNTIF(C4:C18,"н")/14</f>
        <v>0.42857142857142855</v>
      </c>
      <c r="D19" s="145">
        <f t="shared" si="2"/>
        <v>0.42857142857142855</v>
      </c>
      <c r="E19" s="145">
        <f t="shared" si="2"/>
        <v>0.5</v>
      </c>
      <c r="F19" s="145">
        <f t="shared" si="2"/>
        <v>0.6428571428571429</v>
      </c>
      <c r="G19" s="145">
        <f t="shared" si="2"/>
        <v>0.5</v>
      </c>
      <c r="H19" s="145">
        <f t="shared" si="2"/>
        <v>0.2857142857142857</v>
      </c>
      <c r="I19" s="146">
        <f t="shared" si="2"/>
        <v>0.42857142857142855</v>
      </c>
    </row>
    <row r="20" spans="1:9" ht="33.75" customHeight="1" thickTop="1" thickBot="1" x14ac:dyDescent="0.3">
      <c r="A20" s="237" t="s">
        <v>414</v>
      </c>
      <c r="B20" s="238"/>
      <c r="C20" s="147">
        <f t="shared" ref="C20:I20" si="3">COUNTIF(C4:C18,"с")/14</f>
        <v>0.6428571428571429</v>
      </c>
      <c r="D20" s="147">
        <f t="shared" si="3"/>
        <v>0.6428571428571429</v>
      </c>
      <c r="E20" s="147">
        <f t="shared" si="3"/>
        <v>0.5714285714285714</v>
      </c>
      <c r="F20" s="147">
        <f t="shared" si="3"/>
        <v>0.42857142857142855</v>
      </c>
      <c r="G20" s="147">
        <f t="shared" si="3"/>
        <v>0.5</v>
      </c>
      <c r="H20" s="147">
        <f t="shared" si="3"/>
        <v>0.7857142857142857</v>
      </c>
      <c r="I20" s="146">
        <f t="shared" si="3"/>
        <v>0.5714285714285714</v>
      </c>
    </row>
    <row r="21" spans="1:9" ht="35.25" customHeight="1" thickTop="1" thickBot="1" x14ac:dyDescent="0.3">
      <c r="A21" s="239" t="s">
        <v>415</v>
      </c>
      <c r="B21" s="240"/>
      <c r="C21" s="148">
        <f t="shared" ref="C21:I21" si="4">COUNTIF(C4:C18,"в")/14</f>
        <v>0</v>
      </c>
      <c r="D21" s="148">
        <f t="shared" si="4"/>
        <v>0</v>
      </c>
      <c r="E21" s="148">
        <f t="shared" si="4"/>
        <v>0</v>
      </c>
      <c r="F21" s="148">
        <f t="shared" si="4"/>
        <v>0</v>
      </c>
      <c r="G21" s="148">
        <f t="shared" si="4"/>
        <v>0</v>
      </c>
      <c r="H21" s="148">
        <f t="shared" si="4"/>
        <v>0</v>
      </c>
      <c r="I21" s="146">
        <f t="shared" si="4"/>
        <v>0</v>
      </c>
    </row>
    <row r="22" spans="1:9" ht="48.75" customHeight="1" thickTop="1" thickBot="1" x14ac:dyDescent="0.3">
      <c r="A22" s="243" t="s">
        <v>436</v>
      </c>
      <c r="B22" s="244"/>
      <c r="C22" s="149">
        <f t="shared" ref="C22:I22" si="5">(COUNTIF(C4:C18,"в")*1+COUNTIF(C4:C18,"с")*0.64+COUNTIF(C4:C18,"н")*0.36)/14</f>
        <v>0.56571428571428573</v>
      </c>
      <c r="D22" s="149">
        <f t="shared" si="5"/>
        <v>0.56571428571428573</v>
      </c>
      <c r="E22" s="149">
        <f t="shared" si="5"/>
        <v>0.54571428571428571</v>
      </c>
      <c r="F22" s="149">
        <f t="shared" si="5"/>
        <v>0.50571428571428567</v>
      </c>
      <c r="G22" s="149">
        <f t="shared" si="5"/>
        <v>0.5</v>
      </c>
      <c r="H22" s="149">
        <f t="shared" si="5"/>
        <v>0.60571428571428576</v>
      </c>
      <c r="I22" s="150">
        <f t="shared" si="5"/>
        <v>0.52</v>
      </c>
    </row>
    <row r="23" spans="1:9" ht="33.75" customHeight="1" thickBot="1" x14ac:dyDescent="0.35">
      <c r="B23" s="151" t="s">
        <v>416</v>
      </c>
    </row>
    <row r="24" spans="1:9" ht="27" customHeight="1" thickBot="1" x14ac:dyDescent="0.3">
      <c r="A24" s="250" t="s">
        <v>417</v>
      </c>
      <c r="B24" s="251"/>
      <c r="C24" s="152">
        <f t="shared" ref="C24:I24" si="6">COUNTIF(C4:C18,"н")</f>
        <v>6</v>
      </c>
      <c r="D24" s="152">
        <f t="shared" si="6"/>
        <v>6</v>
      </c>
      <c r="E24" s="152">
        <f t="shared" si="6"/>
        <v>7</v>
      </c>
      <c r="F24" s="152">
        <f t="shared" si="6"/>
        <v>9</v>
      </c>
      <c r="G24" s="152">
        <f t="shared" si="6"/>
        <v>7</v>
      </c>
      <c r="H24" s="152">
        <f t="shared" si="6"/>
        <v>4</v>
      </c>
      <c r="I24" s="152">
        <f t="shared" si="6"/>
        <v>6</v>
      </c>
    </row>
    <row r="25" spans="1:9" ht="27" customHeight="1" thickTop="1" thickBot="1" x14ac:dyDescent="0.3">
      <c r="A25" s="237" t="s">
        <v>418</v>
      </c>
      <c r="B25" s="238"/>
      <c r="C25" s="153">
        <f t="shared" ref="C25:I25" si="7">COUNTIF(C4:C18,"с")</f>
        <v>9</v>
      </c>
      <c r="D25" s="153">
        <f t="shared" si="7"/>
        <v>9</v>
      </c>
      <c r="E25" s="153">
        <f t="shared" si="7"/>
        <v>8</v>
      </c>
      <c r="F25" s="153">
        <f t="shared" si="7"/>
        <v>6</v>
      </c>
      <c r="G25" s="153">
        <f t="shared" si="7"/>
        <v>7</v>
      </c>
      <c r="H25" s="153">
        <f t="shared" si="7"/>
        <v>11</v>
      </c>
      <c r="I25" s="153">
        <f t="shared" si="7"/>
        <v>8</v>
      </c>
    </row>
    <row r="26" spans="1:9" ht="27" customHeight="1" thickTop="1" thickBot="1" x14ac:dyDescent="0.3">
      <c r="A26" s="239" t="s">
        <v>415</v>
      </c>
      <c r="B26" s="240"/>
      <c r="C26" s="153">
        <f t="shared" ref="C26:I26" si="8">COUNTIF(C4:C18,"в")</f>
        <v>0</v>
      </c>
      <c r="D26" s="153">
        <f t="shared" si="8"/>
        <v>0</v>
      </c>
      <c r="E26" s="153">
        <f t="shared" si="8"/>
        <v>0</v>
      </c>
      <c r="F26" s="153">
        <f t="shared" si="8"/>
        <v>0</v>
      </c>
      <c r="G26" s="153">
        <f t="shared" si="8"/>
        <v>0</v>
      </c>
      <c r="H26" s="153">
        <f t="shared" si="8"/>
        <v>0</v>
      </c>
      <c r="I26" s="153">
        <f t="shared" si="8"/>
        <v>0</v>
      </c>
    </row>
    <row r="27" spans="1:9" ht="27" customHeight="1" thickTop="1" thickBot="1" x14ac:dyDescent="0.3">
      <c r="A27" s="241" t="s">
        <v>437</v>
      </c>
      <c r="B27" s="242"/>
      <c r="C27" s="152">
        <f>COUNTIF(C7:C21,"п")</f>
        <v>0</v>
      </c>
      <c r="D27" s="152">
        <f t="shared" ref="D27:H27" si="9">COUNTIF(D7:D21,"п")</f>
        <v>0</v>
      </c>
      <c r="E27" s="152">
        <f t="shared" si="9"/>
        <v>0</v>
      </c>
      <c r="F27" s="152">
        <f t="shared" si="9"/>
        <v>0</v>
      </c>
      <c r="G27" s="152">
        <f t="shared" si="9"/>
        <v>0</v>
      </c>
      <c r="H27" s="152">
        <f t="shared" si="9"/>
        <v>0</v>
      </c>
      <c r="I27" s="152">
        <f>COUNTIF(I7:I21,"п")</f>
        <v>1</v>
      </c>
    </row>
    <row r="28" spans="1:9" ht="57.75" customHeight="1" thickTop="1" thickBot="1" x14ac:dyDescent="0.3">
      <c r="A28" s="243" t="s">
        <v>436</v>
      </c>
      <c r="B28" s="244"/>
      <c r="C28" s="154">
        <f t="shared" ref="C28:I28" si="10">(C26+C25*0.64+C24*0.36)/14</f>
        <v>0.56571428571428573</v>
      </c>
      <c r="D28" s="154">
        <f t="shared" si="10"/>
        <v>0.56571428571428573</v>
      </c>
      <c r="E28" s="154">
        <f t="shared" si="10"/>
        <v>0.54571428571428571</v>
      </c>
      <c r="F28" s="154">
        <f t="shared" si="10"/>
        <v>0.50571428571428567</v>
      </c>
      <c r="G28" s="154">
        <f t="shared" si="10"/>
        <v>0.5</v>
      </c>
      <c r="H28" s="154">
        <f t="shared" si="10"/>
        <v>0.60571428571428576</v>
      </c>
      <c r="I28" s="154">
        <f t="shared" si="10"/>
        <v>0.52</v>
      </c>
    </row>
    <row r="30" spans="1:9" ht="18.75" x14ac:dyDescent="0.3">
      <c r="B30" s="155" t="s">
        <v>438</v>
      </c>
      <c r="D30" s="156" t="s">
        <v>439</v>
      </c>
      <c r="E30" s="156"/>
      <c r="G30" s="157"/>
      <c r="H30" s="133" t="s">
        <v>440</v>
      </c>
    </row>
  </sheetData>
  <mergeCells count="10">
    <mergeCell ref="A25:B25"/>
    <mergeCell ref="A26:B26"/>
    <mergeCell ref="A27:B27"/>
    <mergeCell ref="A28:B28"/>
    <mergeCell ref="B1:H2"/>
    <mergeCell ref="A19:B19"/>
    <mergeCell ref="A20:B20"/>
    <mergeCell ref="A21:B21"/>
    <mergeCell ref="A22:B22"/>
    <mergeCell ref="A24:B2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zoomScale="70" zoomScaleNormal="70" workbookViewId="0">
      <selection activeCell="M31" sqref="M31"/>
    </sheetView>
  </sheetViews>
  <sheetFormatPr defaultRowHeight="15" x14ac:dyDescent="0.25"/>
  <cols>
    <col min="1" max="1" width="3.7109375" customWidth="1"/>
    <col min="2" max="2" width="18" customWidth="1"/>
    <col min="3" max="4" width="11.140625" customWidth="1"/>
    <col min="5" max="5" width="9.7109375" customWidth="1"/>
    <col min="6" max="6" width="10.7109375" customWidth="1"/>
    <col min="7" max="8" width="7.5703125" customWidth="1"/>
    <col min="9" max="10" width="11.140625" customWidth="1"/>
    <col min="11" max="12" width="9.7109375" customWidth="1"/>
    <col min="13" max="14" width="10.7109375" customWidth="1"/>
  </cols>
  <sheetData>
    <row r="1" spans="1:14" ht="42.75" customHeight="1" thickBot="1" x14ac:dyDescent="0.3">
      <c r="A1" s="262" t="s">
        <v>387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72" customHeight="1" thickBot="1" x14ac:dyDescent="0.3">
      <c r="A2" s="263" t="s">
        <v>428</v>
      </c>
      <c r="B2" s="265" t="s">
        <v>388</v>
      </c>
      <c r="C2" s="267" t="s">
        <v>389</v>
      </c>
      <c r="D2" s="268"/>
      <c r="E2" s="267" t="s">
        <v>390</v>
      </c>
      <c r="F2" s="268"/>
      <c r="G2" s="267" t="s">
        <v>391</v>
      </c>
      <c r="H2" s="269"/>
      <c r="I2" s="267" t="s">
        <v>425</v>
      </c>
      <c r="J2" s="268"/>
      <c r="K2" s="267" t="s">
        <v>426</v>
      </c>
      <c r="L2" s="268"/>
      <c r="M2" s="267" t="s">
        <v>392</v>
      </c>
      <c r="N2" s="270"/>
    </row>
    <row r="3" spans="1:14" ht="19.5" customHeight="1" thickTop="1" thickBot="1" x14ac:dyDescent="0.3">
      <c r="A3" s="264"/>
      <c r="B3" s="266"/>
      <c r="C3" s="110" t="s">
        <v>393</v>
      </c>
      <c r="D3" s="111" t="s">
        <v>394</v>
      </c>
      <c r="E3" s="110" t="s">
        <v>393</v>
      </c>
      <c r="F3" s="111" t="s">
        <v>394</v>
      </c>
      <c r="G3" s="110" t="s">
        <v>393</v>
      </c>
      <c r="H3" s="111" t="s">
        <v>394</v>
      </c>
      <c r="I3" s="110" t="s">
        <v>393</v>
      </c>
      <c r="J3" s="111" t="s">
        <v>394</v>
      </c>
      <c r="K3" s="110" t="s">
        <v>393</v>
      </c>
      <c r="L3" s="111" t="s">
        <v>394</v>
      </c>
      <c r="M3" s="110" t="s">
        <v>393</v>
      </c>
      <c r="N3" s="112" t="s">
        <v>394</v>
      </c>
    </row>
    <row r="4" spans="1:14" ht="33" thickTop="1" thickBot="1" x14ac:dyDescent="0.3">
      <c r="A4" s="135">
        <v>1</v>
      </c>
      <c r="B4" s="113" t="s">
        <v>395</v>
      </c>
      <c r="C4" s="114" t="s">
        <v>396</v>
      </c>
      <c r="D4" s="115" t="s">
        <v>397</v>
      </c>
      <c r="E4" s="114" t="s">
        <v>398</v>
      </c>
      <c r="F4" s="115" t="s">
        <v>396</v>
      </c>
      <c r="G4" s="116" t="s">
        <v>398</v>
      </c>
      <c r="H4" s="117" t="s">
        <v>396</v>
      </c>
      <c r="I4" s="116" t="s">
        <v>396</v>
      </c>
      <c r="J4" s="117" t="s">
        <v>396</v>
      </c>
      <c r="K4" s="116" t="s">
        <v>396</v>
      </c>
      <c r="L4" s="117" t="s">
        <v>396</v>
      </c>
      <c r="M4" s="114" t="s">
        <v>396</v>
      </c>
      <c r="N4" s="118" t="s">
        <v>396</v>
      </c>
    </row>
    <row r="5" spans="1:14" ht="33" thickTop="1" thickBot="1" x14ac:dyDescent="0.3">
      <c r="A5" s="136">
        <v>2</v>
      </c>
      <c r="B5" s="119" t="s">
        <v>399</v>
      </c>
      <c r="C5" s="114" t="s">
        <v>396</v>
      </c>
      <c r="D5" s="117" t="s">
        <v>397</v>
      </c>
      <c r="E5" s="116" t="s">
        <v>396</v>
      </c>
      <c r="F5" s="117" t="s">
        <v>396</v>
      </c>
      <c r="G5" s="116" t="s">
        <v>397</v>
      </c>
      <c r="H5" s="117" t="s">
        <v>397</v>
      </c>
      <c r="I5" s="116" t="s">
        <v>398</v>
      </c>
      <c r="J5" s="117" t="s">
        <v>396</v>
      </c>
      <c r="K5" s="116" t="s">
        <v>398</v>
      </c>
      <c r="L5" s="117" t="s">
        <v>396</v>
      </c>
      <c r="M5" s="116" t="s">
        <v>396</v>
      </c>
      <c r="N5" s="120" t="s">
        <v>396</v>
      </c>
    </row>
    <row r="6" spans="1:14" ht="33" thickTop="1" thickBot="1" x14ac:dyDescent="0.3">
      <c r="A6" s="135">
        <v>3</v>
      </c>
      <c r="B6" s="119" t="s">
        <v>400</v>
      </c>
      <c r="C6" s="114" t="s">
        <v>396</v>
      </c>
      <c r="D6" s="117" t="s">
        <v>397</v>
      </c>
      <c r="E6" s="116" t="s">
        <v>398</v>
      </c>
      <c r="F6" s="117" t="s">
        <v>396</v>
      </c>
      <c r="G6" s="116" t="s">
        <v>396</v>
      </c>
      <c r="H6" s="117" t="s">
        <v>397</v>
      </c>
      <c r="I6" s="116" t="s">
        <v>397</v>
      </c>
      <c r="J6" s="117" t="s">
        <v>397</v>
      </c>
      <c r="K6" s="116" t="s">
        <v>397</v>
      </c>
      <c r="L6" s="117" t="s">
        <v>397</v>
      </c>
      <c r="M6" s="116" t="s">
        <v>397</v>
      </c>
      <c r="N6" s="120" t="s">
        <v>397</v>
      </c>
    </row>
    <row r="7" spans="1:14" ht="33" thickTop="1" thickBot="1" x14ac:dyDescent="0.3">
      <c r="A7" s="136">
        <v>4</v>
      </c>
      <c r="B7" s="119" t="s">
        <v>401</v>
      </c>
      <c r="C7" s="114" t="s">
        <v>396</v>
      </c>
      <c r="D7" s="117" t="s">
        <v>397</v>
      </c>
      <c r="E7" s="116" t="s">
        <v>397</v>
      </c>
      <c r="F7" s="117" t="s">
        <v>397</v>
      </c>
      <c r="G7" s="116" t="s">
        <v>396</v>
      </c>
      <c r="H7" s="117" t="s">
        <v>396</v>
      </c>
      <c r="I7" s="116" t="s">
        <v>398</v>
      </c>
      <c r="J7" s="117" t="s">
        <v>396</v>
      </c>
      <c r="K7" s="116" t="s">
        <v>398</v>
      </c>
      <c r="L7" s="117" t="s">
        <v>398</v>
      </c>
      <c r="M7" s="116" t="s">
        <v>397</v>
      </c>
      <c r="N7" s="117" t="s">
        <v>397</v>
      </c>
    </row>
    <row r="8" spans="1:14" ht="33" thickTop="1" thickBot="1" x14ac:dyDescent="0.3">
      <c r="A8" s="135">
        <v>5</v>
      </c>
      <c r="B8" s="119" t="s">
        <v>402</v>
      </c>
      <c r="C8" s="114" t="s">
        <v>396</v>
      </c>
      <c r="D8" s="117" t="s">
        <v>397</v>
      </c>
      <c r="E8" s="116" t="s">
        <v>398</v>
      </c>
      <c r="F8" s="117" t="s">
        <v>398</v>
      </c>
      <c r="G8" s="116" t="s">
        <v>396</v>
      </c>
      <c r="H8" s="117" t="s">
        <v>397</v>
      </c>
      <c r="I8" s="116" t="s">
        <v>396</v>
      </c>
      <c r="J8" s="117" t="s">
        <v>397</v>
      </c>
      <c r="K8" s="116" t="s">
        <v>396</v>
      </c>
      <c r="L8" s="117" t="s">
        <v>397</v>
      </c>
      <c r="M8" s="116" t="s">
        <v>396</v>
      </c>
      <c r="N8" s="117" t="s">
        <v>397</v>
      </c>
    </row>
    <row r="9" spans="1:14" ht="33" thickTop="1" thickBot="1" x14ac:dyDescent="0.3">
      <c r="A9" s="136">
        <v>6</v>
      </c>
      <c r="B9" s="121" t="s">
        <v>403</v>
      </c>
      <c r="C9" s="114" t="s">
        <v>397</v>
      </c>
      <c r="D9" s="117" t="s">
        <v>397</v>
      </c>
      <c r="E9" s="116" t="s">
        <v>396</v>
      </c>
      <c r="F9" s="117" t="s">
        <v>397</v>
      </c>
      <c r="G9" s="116" t="s">
        <v>397</v>
      </c>
      <c r="H9" s="117" t="s">
        <v>397</v>
      </c>
      <c r="I9" s="116" t="s">
        <v>396</v>
      </c>
      <c r="J9" s="117" t="s">
        <v>396</v>
      </c>
      <c r="K9" s="116" t="s">
        <v>396</v>
      </c>
      <c r="L9" s="117" t="s">
        <v>396</v>
      </c>
      <c r="M9" s="116" t="s">
        <v>396</v>
      </c>
      <c r="N9" s="117" t="s">
        <v>396</v>
      </c>
    </row>
    <row r="10" spans="1:14" ht="33" thickTop="1" thickBot="1" x14ac:dyDescent="0.3">
      <c r="A10" s="135">
        <v>7</v>
      </c>
      <c r="B10" s="119" t="s">
        <v>404</v>
      </c>
      <c r="C10" s="114" t="s">
        <v>396</v>
      </c>
      <c r="D10" s="117" t="s">
        <v>397</v>
      </c>
      <c r="E10" s="116" t="s">
        <v>396</v>
      </c>
      <c r="F10" s="117" t="s">
        <v>396</v>
      </c>
      <c r="G10" s="122" t="s">
        <v>396</v>
      </c>
      <c r="H10" s="123" t="s">
        <v>397</v>
      </c>
      <c r="I10" s="116" t="s">
        <v>396</v>
      </c>
      <c r="J10" s="117" t="s">
        <v>397</v>
      </c>
      <c r="K10" s="116" t="s">
        <v>396</v>
      </c>
      <c r="L10" s="117" t="s">
        <v>397</v>
      </c>
      <c r="M10" s="116" t="s">
        <v>396</v>
      </c>
      <c r="N10" s="117" t="s">
        <v>397</v>
      </c>
    </row>
    <row r="11" spans="1:14" ht="33" thickTop="1" thickBot="1" x14ac:dyDescent="0.3">
      <c r="A11" s="136">
        <v>8</v>
      </c>
      <c r="B11" s="119" t="s">
        <v>405</v>
      </c>
      <c r="C11" s="114" t="s">
        <v>398</v>
      </c>
      <c r="D11" s="117" t="s">
        <v>396</v>
      </c>
      <c r="E11" s="116" t="s">
        <v>396</v>
      </c>
      <c r="F11" s="117" t="s">
        <v>396</v>
      </c>
      <c r="G11" s="116" t="s">
        <v>398</v>
      </c>
      <c r="H11" s="117" t="s">
        <v>398</v>
      </c>
      <c r="I11" s="116" t="s">
        <v>397</v>
      </c>
      <c r="J11" s="117" t="s">
        <v>397</v>
      </c>
      <c r="K11" s="116" t="s">
        <v>397</v>
      </c>
      <c r="L11" s="117" t="s">
        <v>397</v>
      </c>
      <c r="M11" s="116" t="s">
        <v>397</v>
      </c>
      <c r="N11" s="117" t="s">
        <v>397</v>
      </c>
    </row>
    <row r="12" spans="1:14" ht="33" thickTop="1" thickBot="1" x14ac:dyDescent="0.3">
      <c r="A12" s="135">
        <v>9</v>
      </c>
      <c r="B12" s="124" t="s">
        <v>406</v>
      </c>
      <c r="C12" s="114" t="s">
        <v>396</v>
      </c>
      <c r="D12" s="117" t="s">
        <v>396</v>
      </c>
      <c r="E12" s="116" t="s">
        <v>398</v>
      </c>
      <c r="F12" s="117" t="s">
        <v>396</v>
      </c>
      <c r="G12" s="116" t="s">
        <v>396</v>
      </c>
      <c r="H12" s="117" t="s">
        <v>396</v>
      </c>
      <c r="I12" s="122" t="s">
        <v>396</v>
      </c>
      <c r="J12" s="123" t="s">
        <v>397</v>
      </c>
      <c r="K12" s="116" t="s">
        <v>397</v>
      </c>
      <c r="L12" s="117" t="s">
        <v>397</v>
      </c>
      <c r="M12" s="122" t="s">
        <v>396</v>
      </c>
      <c r="N12" s="123" t="s">
        <v>397</v>
      </c>
    </row>
    <row r="13" spans="1:14" ht="33" thickTop="1" thickBot="1" x14ac:dyDescent="0.3">
      <c r="A13" s="136">
        <v>10</v>
      </c>
      <c r="B13" s="119" t="s">
        <v>407</v>
      </c>
      <c r="C13" s="114" t="s">
        <v>396</v>
      </c>
      <c r="D13" s="117" t="s">
        <v>396</v>
      </c>
      <c r="E13" s="116" t="s">
        <v>397</v>
      </c>
      <c r="F13" s="117" t="s">
        <v>397</v>
      </c>
      <c r="G13" s="116" t="s">
        <v>398</v>
      </c>
      <c r="H13" s="117" t="s">
        <v>396</v>
      </c>
      <c r="I13" s="116" t="s">
        <v>398</v>
      </c>
      <c r="J13" s="117" t="s">
        <v>398</v>
      </c>
      <c r="K13" s="116" t="s">
        <v>396</v>
      </c>
      <c r="L13" s="117" t="s">
        <v>397</v>
      </c>
      <c r="M13" s="116" t="s">
        <v>398</v>
      </c>
      <c r="N13" s="117" t="s">
        <v>398</v>
      </c>
    </row>
    <row r="14" spans="1:14" ht="33" thickTop="1" thickBot="1" x14ac:dyDescent="0.3">
      <c r="A14" s="135">
        <v>11</v>
      </c>
      <c r="B14" s="124" t="s">
        <v>408</v>
      </c>
      <c r="C14" s="114" t="s">
        <v>396</v>
      </c>
      <c r="D14" s="117" t="s">
        <v>396</v>
      </c>
      <c r="E14" s="116" t="s">
        <v>396</v>
      </c>
      <c r="F14" s="117" t="s">
        <v>397</v>
      </c>
      <c r="G14" s="116" t="s">
        <v>397</v>
      </c>
      <c r="H14" s="117" t="s">
        <v>397</v>
      </c>
      <c r="I14" s="116" t="s">
        <v>396</v>
      </c>
      <c r="J14" s="117" t="s">
        <v>396</v>
      </c>
      <c r="K14" s="116" t="s">
        <v>396</v>
      </c>
      <c r="L14" s="117" t="s">
        <v>396</v>
      </c>
      <c r="M14" s="116" t="s">
        <v>397</v>
      </c>
      <c r="N14" s="120" t="s">
        <v>397</v>
      </c>
    </row>
    <row r="15" spans="1:14" ht="33" thickTop="1" thickBot="1" x14ac:dyDescent="0.3">
      <c r="A15" s="136">
        <v>12</v>
      </c>
      <c r="B15" s="119" t="s">
        <v>409</v>
      </c>
      <c r="C15" s="114" t="s">
        <v>397</v>
      </c>
      <c r="D15" s="117" t="s">
        <v>397</v>
      </c>
      <c r="E15" s="116" t="s">
        <v>396</v>
      </c>
      <c r="F15" s="117" t="s">
        <v>396</v>
      </c>
      <c r="G15" s="116" t="s">
        <v>398</v>
      </c>
      <c r="H15" s="117" t="s">
        <v>398</v>
      </c>
      <c r="I15" s="116" t="s">
        <v>396</v>
      </c>
      <c r="J15" s="117" t="s">
        <v>396</v>
      </c>
      <c r="K15" s="116" t="s">
        <v>396</v>
      </c>
      <c r="L15" s="117" t="s">
        <v>397</v>
      </c>
      <c r="M15" s="116" t="s">
        <v>396</v>
      </c>
      <c r="N15" s="117" t="s">
        <v>396</v>
      </c>
    </row>
    <row r="16" spans="1:14" ht="33" thickTop="1" thickBot="1" x14ac:dyDescent="0.3">
      <c r="A16" s="135">
        <v>13</v>
      </c>
      <c r="B16" s="119" t="s">
        <v>410</v>
      </c>
      <c r="C16" s="114" t="s">
        <v>397</v>
      </c>
      <c r="D16" s="117" t="s">
        <v>397</v>
      </c>
      <c r="E16" s="116" t="s">
        <v>396</v>
      </c>
      <c r="F16" s="117" t="s">
        <v>397</v>
      </c>
      <c r="G16" s="116" t="s">
        <v>396</v>
      </c>
      <c r="H16" s="117" t="s">
        <v>397</v>
      </c>
      <c r="I16" s="116" t="s">
        <v>398</v>
      </c>
      <c r="J16" s="117" t="s">
        <v>396</v>
      </c>
      <c r="K16" s="116" t="s">
        <v>397</v>
      </c>
      <c r="L16" s="117" t="s">
        <v>397</v>
      </c>
      <c r="M16" s="116" t="s">
        <v>398</v>
      </c>
      <c r="N16" s="117" t="s">
        <v>396</v>
      </c>
    </row>
    <row r="17" spans="1:14" ht="33" thickTop="1" thickBot="1" x14ac:dyDescent="0.3">
      <c r="A17" s="136">
        <v>14</v>
      </c>
      <c r="B17" s="119" t="s">
        <v>411</v>
      </c>
      <c r="C17" s="114" t="s">
        <v>397</v>
      </c>
      <c r="D17" s="117" t="s">
        <v>397</v>
      </c>
      <c r="E17" s="116" t="s">
        <v>397</v>
      </c>
      <c r="F17" s="117" t="s">
        <v>397</v>
      </c>
      <c r="G17" s="116" t="s">
        <v>396</v>
      </c>
      <c r="H17" s="117" t="s">
        <v>396</v>
      </c>
      <c r="I17" s="116" t="s">
        <v>397</v>
      </c>
      <c r="J17" s="117" t="s">
        <v>397</v>
      </c>
      <c r="K17" s="122" t="s">
        <v>396</v>
      </c>
      <c r="L17" s="123" t="s">
        <v>397</v>
      </c>
      <c r="M17" s="116" t="s">
        <v>397</v>
      </c>
      <c r="N17" s="117" t="s">
        <v>397</v>
      </c>
    </row>
    <row r="18" spans="1:14" ht="33" thickTop="1" thickBot="1" x14ac:dyDescent="0.3">
      <c r="A18" s="135">
        <v>15</v>
      </c>
      <c r="B18" s="125" t="s">
        <v>412</v>
      </c>
      <c r="C18" s="114" t="s">
        <v>397</v>
      </c>
      <c r="D18" s="123" t="s">
        <v>397</v>
      </c>
      <c r="E18" s="122" t="s">
        <v>396</v>
      </c>
      <c r="F18" s="123" t="s">
        <v>397</v>
      </c>
      <c r="G18" s="116" t="s">
        <v>396</v>
      </c>
      <c r="H18" s="117" t="s">
        <v>396</v>
      </c>
      <c r="I18" s="116" t="s">
        <v>398</v>
      </c>
      <c r="J18" s="117" t="s">
        <v>398</v>
      </c>
      <c r="K18" s="116" t="s">
        <v>398</v>
      </c>
      <c r="L18" s="117" t="s">
        <v>398</v>
      </c>
      <c r="M18" s="116" t="s">
        <v>398</v>
      </c>
      <c r="N18" s="117" t="s">
        <v>398</v>
      </c>
    </row>
    <row r="19" spans="1:14" ht="27" customHeight="1" thickTop="1" thickBot="1" x14ac:dyDescent="0.3">
      <c r="A19" s="271" t="s">
        <v>413</v>
      </c>
      <c r="B19" s="272"/>
      <c r="C19" s="126">
        <f>COUNTIF(C4:C18,"н")/15</f>
        <v>6.6666666666666666E-2</v>
      </c>
      <c r="D19" s="126">
        <f t="shared" ref="D19:N19" si="0">COUNTIF(D4:D18,"н")/15</f>
        <v>0</v>
      </c>
      <c r="E19" s="126">
        <f t="shared" si="0"/>
        <v>0.26666666666666666</v>
      </c>
      <c r="F19" s="126">
        <f t="shared" si="0"/>
        <v>6.6666666666666666E-2</v>
      </c>
      <c r="G19" s="126">
        <f t="shared" si="0"/>
        <v>0.26666666666666666</v>
      </c>
      <c r="H19" s="126">
        <f t="shared" si="0"/>
        <v>0.13333333333333333</v>
      </c>
      <c r="I19" s="126">
        <f t="shared" si="0"/>
        <v>0.33333333333333331</v>
      </c>
      <c r="J19" s="126">
        <f t="shared" si="0"/>
        <v>0.13333333333333333</v>
      </c>
      <c r="K19" s="126">
        <f t="shared" si="0"/>
        <v>0.2</v>
      </c>
      <c r="L19" s="126">
        <f t="shared" si="0"/>
        <v>0.13333333333333333</v>
      </c>
      <c r="M19" s="126">
        <f t="shared" si="0"/>
        <v>0.2</v>
      </c>
      <c r="N19" s="126">
        <f t="shared" si="0"/>
        <v>0.13333333333333333</v>
      </c>
    </row>
    <row r="20" spans="1:14" ht="27" customHeight="1" thickTop="1" thickBot="1" x14ac:dyDescent="0.3">
      <c r="A20" s="273" t="s">
        <v>414</v>
      </c>
      <c r="B20" s="274"/>
      <c r="C20" s="126">
        <f>COUNTIF(C4:C18,"с")/15</f>
        <v>0.6</v>
      </c>
      <c r="D20" s="126">
        <f t="shared" ref="D20:N20" si="1">COUNTIF(D4:D18,"с")/15</f>
        <v>0.26666666666666666</v>
      </c>
      <c r="E20" s="126">
        <f t="shared" si="1"/>
        <v>0.53333333333333333</v>
      </c>
      <c r="F20" s="126">
        <f t="shared" si="1"/>
        <v>0.46666666666666667</v>
      </c>
      <c r="G20" s="126">
        <f t="shared" si="1"/>
        <v>0.53333333333333333</v>
      </c>
      <c r="H20" s="126">
        <f t="shared" si="1"/>
        <v>0.4</v>
      </c>
      <c r="I20" s="126">
        <f t="shared" si="1"/>
        <v>0.46666666666666667</v>
      </c>
      <c r="J20" s="126">
        <f t="shared" si="1"/>
        <v>0.46666666666666667</v>
      </c>
      <c r="K20" s="126">
        <f t="shared" si="1"/>
        <v>0.53333333333333333</v>
      </c>
      <c r="L20" s="126">
        <f t="shared" si="1"/>
        <v>0.26666666666666666</v>
      </c>
      <c r="M20" s="126">
        <f t="shared" si="1"/>
        <v>0.46666666666666667</v>
      </c>
      <c r="N20" s="126">
        <f t="shared" si="1"/>
        <v>0.33333333333333331</v>
      </c>
    </row>
    <row r="21" spans="1:14" ht="27" customHeight="1" thickTop="1" thickBot="1" x14ac:dyDescent="0.3">
      <c r="A21" s="275" t="s">
        <v>415</v>
      </c>
      <c r="B21" s="276"/>
      <c r="C21" s="127">
        <f>COUNTIF(C4:C18,"в")/15</f>
        <v>0.33333333333333331</v>
      </c>
      <c r="D21" s="127">
        <f t="shared" ref="D21:N21" si="2">COUNTIF(D4:D18,"в")/15</f>
        <v>0.73333333333333328</v>
      </c>
      <c r="E21" s="127">
        <f t="shared" si="2"/>
        <v>0.2</v>
      </c>
      <c r="F21" s="127">
        <f t="shared" si="2"/>
        <v>0.46666666666666667</v>
      </c>
      <c r="G21" s="127">
        <f t="shared" si="2"/>
        <v>0.2</v>
      </c>
      <c r="H21" s="127">
        <f t="shared" si="2"/>
        <v>0.46666666666666667</v>
      </c>
      <c r="I21" s="127">
        <f t="shared" si="2"/>
        <v>0.2</v>
      </c>
      <c r="J21" s="127">
        <f t="shared" si="2"/>
        <v>0.4</v>
      </c>
      <c r="K21" s="127">
        <f t="shared" si="2"/>
        <v>0.26666666666666666</v>
      </c>
      <c r="L21" s="127">
        <f t="shared" si="2"/>
        <v>0.6</v>
      </c>
      <c r="M21" s="127">
        <f t="shared" si="2"/>
        <v>0.33333333333333331</v>
      </c>
      <c r="N21" s="127">
        <f t="shared" si="2"/>
        <v>0.53333333333333333</v>
      </c>
    </row>
    <row r="22" spans="1:14" ht="67.5" customHeight="1" thickBot="1" x14ac:dyDescent="0.3">
      <c r="A22" s="277" t="s">
        <v>427</v>
      </c>
      <c r="B22" s="278"/>
      <c r="C22" s="128">
        <f>(COUNTIF(C4:C18,"в")*1+COUNTIF(C4:C18,"с")*0.64+COUNTIF(C4:C18,"н")*0.36)/15</f>
        <v>0.74133333333333329</v>
      </c>
      <c r="D22" s="128">
        <f t="shared" ref="D22:N22" si="3">(COUNTIF(D4:D18,"в")*1+COUNTIF(D4:D18,"с")*0.64+COUNTIF(D4:D18,"н")*0.36)/15</f>
        <v>0.90400000000000003</v>
      </c>
      <c r="E22" s="128">
        <f t="shared" si="3"/>
        <v>0.63733333333333342</v>
      </c>
      <c r="F22" s="128">
        <f t="shared" si="3"/>
        <v>0.78933333333333333</v>
      </c>
      <c r="G22" s="128">
        <f t="shared" si="3"/>
        <v>0.63733333333333342</v>
      </c>
      <c r="H22" s="128">
        <f t="shared" si="3"/>
        <v>0.77066666666666672</v>
      </c>
      <c r="I22" s="128">
        <f t="shared" si="3"/>
        <v>0.6186666666666667</v>
      </c>
      <c r="J22" s="128">
        <f t="shared" si="3"/>
        <v>0.7466666666666667</v>
      </c>
      <c r="K22" s="128">
        <f t="shared" si="3"/>
        <v>0.68</v>
      </c>
      <c r="L22" s="128">
        <f t="shared" si="3"/>
        <v>0.81866666666666676</v>
      </c>
      <c r="M22" s="128">
        <f t="shared" si="3"/>
        <v>0.70400000000000007</v>
      </c>
      <c r="N22" s="128">
        <f t="shared" si="3"/>
        <v>0.79466666666666663</v>
      </c>
    </row>
    <row r="23" spans="1:14" ht="22.5" customHeight="1" x14ac:dyDescent="0.25">
      <c r="A23" s="107"/>
      <c r="B23" s="279" t="s">
        <v>416</v>
      </c>
      <c r="C23" s="279"/>
      <c r="D23" s="279"/>
      <c r="E23" s="279"/>
      <c r="F23" s="279"/>
    </row>
    <row r="24" spans="1:14" ht="24" customHeight="1" x14ac:dyDescent="0.25">
      <c r="A24" s="261" t="s">
        <v>417</v>
      </c>
      <c r="B24" s="261"/>
      <c r="C24" s="129">
        <f>COUNTIF(C4:C18,"н")</f>
        <v>1</v>
      </c>
      <c r="D24" s="129">
        <f t="shared" ref="D24:N24" si="4">COUNTIF(D4:D18,"н")</f>
        <v>0</v>
      </c>
      <c r="E24" s="129">
        <f t="shared" si="4"/>
        <v>4</v>
      </c>
      <c r="F24" s="129">
        <f t="shared" si="4"/>
        <v>1</v>
      </c>
      <c r="G24" s="129">
        <f t="shared" si="4"/>
        <v>4</v>
      </c>
      <c r="H24" s="129">
        <f t="shared" si="4"/>
        <v>2</v>
      </c>
      <c r="I24" s="129">
        <f t="shared" si="4"/>
        <v>5</v>
      </c>
      <c r="J24" s="129">
        <f t="shared" si="4"/>
        <v>2</v>
      </c>
      <c r="K24" s="129">
        <f t="shared" si="4"/>
        <v>3</v>
      </c>
      <c r="L24" s="129">
        <f t="shared" si="4"/>
        <v>2</v>
      </c>
      <c r="M24" s="129">
        <f t="shared" si="4"/>
        <v>3</v>
      </c>
      <c r="N24" s="129">
        <f t="shared" si="4"/>
        <v>2</v>
      </c>
    </row>
    <row r="25" spans="1:14" ht="24" customHeight="1" x14ac:dyDescent="0.25">
      <c r="A25" s="255" t="s">
        <v>418</v>
      </c>
      <c r="B25" s="255"/>
      <c r="C25" s="130">
        <f>COUNTIF(C4:C18,"с")</f>
        <v>9</v>
      </c>
      <c r="D25" s="130">
        <f t="shared" ref="D25:N25" si="5">COUNTIF(D4:D18,"с")</f>
        <v>4</v>
      </c>
      <c r="E25" s="130">
        <f t="shared" si="5"/>
        <v>8</v>
      </c>
      <c r="F25" s="130">
        <f t="shared" si="5"/>
        <v>7</v>
      </c>
      <c r="G25" s="130">
        <f t="shared" si="5"/>
        <v>8</v>
      </c>
      <c r="H25" s="130">
        <f t="shared" si="5"/>
        <v>6</v>
      </c>
      <c r="I25" s="130">
        <f t="shared" si="5"/>
        <v>7</v>
      </c>
      <c r="J25" s="130">
        <f t="shared" si="5"/>
        <v>7</v>
      </c>
      <c r="K25" s="130">
        <f t="shared" si="5"/>
        <v>8</v>
      </c>
      <c r="L25" s="130">
        <f t="shared" si="5"/>
        <v>4</v>
      </c>
      <c r="M25" s="130">
        <f t="shared" si="5"/>
        <v>7</v>
      </c>
      <c r="N25" s="130">
        <f t="shared" si="5"/>
        <v>5</v>
      </c>
    </row>
    <row r="26" spans="1:14" ht="24" customHeight="1" x14ac:dyDescent="0.25">
      <c r="A26" s="256" t="s">
        <v>415</v>
      </c>
      <c r="B26" s="256"/>
      <c r="C26" s="131">
        <f>COUNTIF(C4:C18,"в")</f>
        <v>5</v>
      </c>
      <c r="D26" s="131">
        <f t="shared" ref="D26:N26" si="6">COUNTIF(D4:D18,"в")</f>
        <v>11</v>
      </c>
      <c r="E26" s="131">
        <f t="shared" si="6"/>
        <v>3</v>
      </c>
      <c r="F26" s="131">
        <f t="shared" si="6"/>
        <v>7</v>
      </c>
      <c r="G26" s="131">
        <f t="shared" si="6"/>
        <v>3</v>
      </c>
      <c r="H26" s="131">
        <f t="shared" si="6"/>
        <v>7</v>
      </c>
      <c r="I26" s="131">
        <f t="shared" si="6"/>
        <v>3</v>
      </c>
      <c r="J26" s="131">
        <f t="shared" si="6"/>
        <v>6</v>
      </c>
      <c r="K26" s="131">
        <f t="shared" si="6"/>
        <v>4</v>
      </c>
      <c r="L26" s="131">
        <f t="shared" si="6"/>
        <v>9</v>
      </c>
      <c r="M26" s="131">
        <f t="shared" si="6"/>
        <v>5</v>
      </c>
      <c r="N26" s="131">
        <f t="shared" si="6"/>
        <v>8</v>
      </c>
    </row>
    <row r="27" spans="1:14" ht="57.75" customHeight="1" x14ac:dyDescent="0.25">
      <c r="A27" s="257" t="s">
        <v>427</v>
      </c>
      <c r="B27" s="258"/>
      <c r="C27" s="132">
        <f>(C26+C25*0.64+C24*0.36)/15</f>
        <v>0.74133333333333329</v>
      </c>
      <c r="D27" s="132">
        <f t="shared" ref="D27:N27" si="7">(D26+D25*0.64+D24*0.36)/15</f>
        <v>0.90400000000000003</v>
      </c>
      <c r="E27" s="132">
        <f t="shared" si="7"/>
        <v>0.63733333333333342</v>
      </c>
      <c r="F27" s="132">
        <f t="shared" si="7"/>
        <v>0.78933333333333333</v>
      </c>
      <c r="G27" s="132">
        <f t="shared" si="7"/>
        <v>0.63733333333333342</v>
      </c>
      <c r="H27" s="132">
        <f t="shared" si="7"/>
        <v>0.77066666666666672</v>
      </c>
      <c r="I27" s="132">
        <f t="shared" si="7"/>
        <v>0.6186666666666667</v>
      </c>
      <c r="J27" s="132">
        <f t="shared" si="7"/>
        <v>0.7466666666666667</v>
      </c>
      <c r="K27" s="132">
        <f t="shared" si="7"/>
        <v>0.68</v>
      </c>
      <c r="L27" s="132">
        <f t="shared" si="7"/>
        <v>0.81866666666666676</v>
      </c>
      <c r="M27" s="132">
        <f t="shared" si="7"/>
        <v>0.70400000000000007</v>
      </c>
      <c r="N27" s="132">
        <f t="shared" si="7"/>
        <v>0.79466666666666663</v>
      </c>
    </row>
    <row r="29" spans="1:14" ht="18.75" x14ac:dyDescent="0.3">
      <c r="C29" s="133" t="s">
        <v>419</v>
      </c>
      <c r="D29" s="259" t="s">
        <v>420</v>
      </c>
      <c r="E29" s="259"/>
      <c r="F29" s="134" t="s">
        <v>421</v>
      </c>
      <c r="G29" s="259" t="s">
        <v>422</v>
      </c>
      <c r="H29" s="259"/>
      <c r="I29" s="133" t="s">
        <v>423</v>
      </c>
      <c r="J29" s="260" t="s">
        <v>424</v>
      </c>
      <c r="K29" s="260"/>
    </row>
    <row r="31" spans="1:14" ht="117.75" customHeight="1" x14ac:dyDescent="0.25">
      <c r="B31" s="252" t="s">
        <v>429</v>
      </c>
      <c r="C31" s="252"/>
      <c r="D31" s="252"/>
      <c r="E31" s="253" t="s">
        <v>430</v>
      </c>
      <c r="F31" s="254"/>
      <c r="G31" s="254"/>
      <c r="H31" s="254"/>
      <c r="I31" s="254"/>
      <c r="J31" s="254"/>
      <c r="K31" s="254"/>
      <c r="L31" s="254"/>
    </row>
  </sheetData>
  <mergeCells count="23">
    <mergeCell ref="A24:B2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A19:B19"/>
    <mergeCell ref="A20:B20"/>
    <mergeCell ref="A21:B21"/>
    <mergeCell ref="A22:B22"/>
    <mergeCell ref="B23:F23"/>
    <mergeCell ref="B31:D31"/>
    <mergeCell ref="E31:L31"/>
    <mergeCell ref="A25:B25"/>
    <mergeCell ref="A26:B26"/>
    <mergeCell ref="A27:B27"/>
    <mergeCell ref="D29:E29"/>
    <mergeCell ref="G29:H29"/>
    <mergeCell ref="J29:K29"/>
  </mergeCells>
  <printOptions horizontalCentered="1"/>
  <pageMargins left="0.23622047244094491" right="0.23622047244094491" top="0.55118110236220474" bottom="0.55118110236220474" header="0" footer="0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16" workbookViewId="0">
      <selection activeCell="K5" sqref="K5"/>
    </sheetView>
  </sheetViews>
  <sheetFormatPr defaultRowHeight="15" x14ac:dyDescent="0.25"/>
  <cols>
    <col min="1" max="1" width="3.5703125" customWidth="1"/>
    <col min="2" max="2" width="20.28515625" customWidth="1"/>
    <col min="3" max="3" width="6.140625" customWidth="1"/>
    <col min="4" max="5" width="9.140625" customWidth="1"/>
    <col min="6" max="6" width="9.5703125" customWidth="1"/>
    <col min="7" max="7" width="7.85546875" customWidth="1"/>
    <col min="8" max="8" width="8" customWidth="1"/>
    <col min="9" max="9" width="7.140625" customWidth="1"/>
    <col min="10" max="10" width="8.28515625" customWidth="1"/>
    <col min="11" max="11" width="7.42578125" customWidth="1"/>
    <col min="12" max="12" width="62.28515625" customWidth="1"/>
  </cols>
  <sheetData>
    <row r="1" spans="1:12" ht="15.75" x14ac:dyDescent="0.3">
      <c r="B1" s="283" t="s">
        <v>119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1:12" x14ac:dyDescent="0.25">
      <c r="B2" s="43"/>
      <c r="C2" s="23"/>
      <c r="D2" s="23"/>
      <c r="E2" s="23"/>
      <c r="F2" s="23"/>
      <c r="G2" s="23"/>
      <c r="H2" s="23"/>
      <c r="I2" s="23"/>
      <c r="J2" s="23"/>
      <c r="K2" s="23"/>
    </row>
    <row r="3" spans="1:12" ht="45" x14ac:dyDescent="0.25">
      <c r="A3" s="254" t="s">
        <v>120</v>
      </c>
      <c r="B3" s="44" t="s">
        <v>121</v>
      </c>
      <c r="C3" s="44" t="s">
        <v>122</v>
      </c>
      <c r="D3" s="44" t="s">
        <v>123</v>
      </c>
      <c r="E3" s="44" t="s">
        <v>124</v>
      </c>
      <c r="F3" s="44" t="s">
        <v>125</v>
      </c>
      <c r="G3" s="44" t="s">
        <v>126</v>
      </c>
      <c r="H3" s="44" t="s">
        <v>127</v>
      </c>
      <c r="I3" s="44" t="s">
        <v>128</v>
      </c>
      <c r="J3" s="44" t="s">
        <v>129</v>
      </c>
      <c r="K3" s="44" t="s">
        <v>130</v>
      </c>
      <c r="L3" s="26" t="s">
        <v>131</v>
      </c>
    </row>
    <row r="4" spans="1:12" x14ac:dyDescent="0.25">
      <c r="A4" s="254"/>
      <c r="B4" s="284" t="s">
        <v>132</v>
      </c>
      <c r="C4" s="284"/>
      <c r="D4" s="284"/>
      <c r="E4" s="284"/>
      <c r="F4" s="284"/>
      <c r="G4" s="284"/>
      <c r="H4" s="284"/>
      <c r="I4" s="284"/>
      <c r="J4" s="284"/>
      <c r="K4" s="284"/>
      <c r="L4" s="10"/>
    </row>
    <row r="5" spans="1:12" x14ac:dyDescent="0.25">
      <c r="A5" s="45">
        <v>1</v>
      </c>
      <c r="B5" s="46" t="s">
        <v>133</v>
      </c>
      <c r="C5" s="44">
        <v>3</v>
      </c>
      <c r="D5" s="44">
        <v>45</v>
      </c>
      <c r="E5" s="47"/>
      <c r="F5" s="44">
        <v>41</v>
      </c>
      <c r="G5" s="44">
        <v>43</v>
      </c>
      <c r="H5" s="44">
        <v>40</v>
      </c>
      <c r="I5" s="44">
        <v>54</v>
      </c>
      <c r="J5" s="44">
        <v>45</v>
      </c>
      <c r="K5" s="44" t="s">
        <v>134</v>
      </c>
      <c r="L5" s="48" t="s">
        <v>135</v>
      </c>
    </row>
    <row r="6" spans="1:12" x14ac:dyDescent="0.25">
      <c r="A6" s="26">
        <v>2</v>
      </c>
      <c r="B6" s="46" t="s">
        <v>136</v>
      </c>
      <c r="C6" s="44">
        <v>1</v>
      </c>
      <c r="D6" s="44">
        <v>42</v>
      </c>
      <c r="E6" s="47"/>
      <c r="F6" s="44">
        <v>42</v>
      </c>
      <c r="G6" s="44">
        <v>46</v>
      </c>
      <c r="H6" s="44">
        <v>40</v>
      </c>
      <c r="I6" s="44">
        <v>53</v>
      </c>
      <c r="J6" s="44">
        <v>45</v>
      </c>
      <c r="K6" s="44" t="s">
        <v>134</v>
      </c>
      <c r="L6" s="48" t="s">
        <v>137</v>
      </c>
    </row>
    <row r="7" spans="1:12" x14ac:dyDescent="0.25">
      <c r="A7" s="26">
        <v>3</v>
      </c>
      <c r="B7" s="46" t="s">
        <v>138</v>
      </c>
      <c r="C7" s="44">
        <v>4</v>
      </c>
      <c r="D7" s="44">
        <v>5</v>
      </c>
      <c r="E7" s="47"/>
      <c r="F7" s="44">
        <v>5</v>
      </c>
      <c r="G7" s="44">
        <v>25</v>
      </c>
      <c r="H7" s="44">
        <v>6</v>
      </c>
      <c r="I7" s="44">
        <v>23</v>
      </c>
      <c r="J7" s="44">
        <v>13</v>
      </c>
      <c r="K7" s="47"/>
      <c r="L7" s="10"/>
    </row>
    <row r="8" spans="1:12" ht="30" x14ac:dyDescent="0.25">
      <c r="A8" s="26">
        <v>4</v>
      </c>
      <c r="B8" s="46" t="s">
        <v>139</v>
      </c>
      <c r="C8" s="44">
        <v>6</v>
      </c>
      <c r="D8" s="44">
        <v>56</v>
      </c>
      <c r="E8" s="47"/>
      <c r="F8" s="44">
        <v>47</v>
      </c>
      <c r="G8" s="44">
        <v>55</v>
      </c>
      <c r="H8" s="44">
        <v>58</v>
      </c>
      <c r="I8" s="47"/>
      <c r="J8" s="44">
        <v>54</v>
      </c>
      <c r="K8" s="44" t="s">
        <v>134</v>
      </c>
      <c r="L8" s="48" t="s">
        <v>140</v>
      </c>
    </row>
    <row r="9" spans="1:12" x14ac:dyDescent="0.25">
      <c r="A9" s="26">
        <v>5</v>
      </c>
      <c r="B9" s="46" t="s">
        <v>141</v>
      </c>
      <c r="C9" s="44">
        <v>9</v>
      </c>
      <c r="D9" s="44">
        <v>42</v>
      </c>
      <c r="E9" s="44">
        <v>23</v>
      </c>
      <c r="F9" s="44">
        <v>43</v>
      </c>
      <c r="G9" s="44">
        <v>34</v>
      </c>
      <c r="H9" s="44">
        <v>40</v>
      </c>
      <c r="I9" s="47"/>
      <c r="J9" s="44">
        <v>36</v>
      </c>
      <c r="K9" s="44" t="s">
        <v>142</v>
      </c>
      <c r="L9" s="49" t="s">
        <v>143</v>
      </c>
    </row>
    <row r="10" spans="1:12" x14ac:dyDescent="0.25">
      <c r="A10" s="45">
        <v>6</v>
      </c>
      <c r="B10" s="46" t="s">
        <v>144</v>
      </c>
      <c r="C10" s="44">
        <v>9</v>
      </c>
      <c r="D10" s="44">
        <v>50</v>
      </c>
      <c r="E10" s="44">
        <v>37</v>
      </c>
      <c r="F10" s="44">
        <v>35</v>
      </c>
      <c r="G10" s="44">
        <v>53</v>
      </c>
      <c r="H10" s="44">
        <v>55</v>
      </c>
      <c r="I10" s="47"/>
      <c r="J10" s="44">
        <v>46</v>
      </c>
      <c r="K10" s="44" t="s">
        <v>145</v>
      </c>
      <c r="L10" s="48" t="s">
        <v>146</v>
      </c>
    </row>
    <row r="11" spans="1:12" x14ac:dyDescent="0.25">
      <c r="A11" s="26">
        <v>7</v>
      </c>
      <c r="B11" s="46" t="s">
        <v>147</v>
      </c>
      <c r="C11" s="44">
        <v>5</v>
      </c>
      <c r="D11" s="44">
        <v>51</v>
      </c>
      <c r="E11" s="47"/>
      <c r="F11" s="44">
        <v>51</v>
      </c>
      <c r="G11" s="44">
        <v>44</v>
      </c>
      <c r="H11" s="44">
        <v>52</v>
      </c>
      <c r="I11" s="47"/>
      <c r="J11" s="44">
        <v>50</v>
      </c>
      <c r="K11" s="44" t="s">
        <v>134</v>
      </c>
      <c r="L11" s="48" t="s">
        <v>148</v>
      </c>
    </row>
    <row r="12" spans="1:12" x14ac:dyDescent="0.25">
      <c r="A12" s="26">
        <v>8</v>
      </c>
      <c r="B12" s="46" t="s">
        <v>149</v>
      </c>
      <c r="C12" s="44">
        <v>11</v>
      </c>
      <c r="D12" s="44">
        <v>49</v>
      </c>
      <c r="E12" s="44">
        <v>49</v>
      </c>
      <c r="F12" s="44">
        <v>59</v>
      </c>
      <c r="G12" s="44">
        <v>44</v>
      </c>
      <c r="H12" s="44">
        <v>53</v>
      </c>
      <c r="I12" s="47"/>
      <c r="J12" s="44">
        <v>51</v>
      </c>
      <c r="K12" s="44" t="s">
        <v>134</v>
      </c>
      <c r="L12" s="48" t="s">
        <v>150</v>
      </c>
    </row>
    <row r="13" spans="1:12" x14ac:dyDescent="0.25">
      <c r="A13" s="45">
        <v>9</v>
      </c>
      <c r="B13" s="46" t="s">
        <v>151</v>
      </c>
      <c r="C13" s="44">
        <v>11</v>
      </c>
      <c r="D13" s="44">
        <v>7</v>
      </c>
      <c r="E13" s="44">
        <v>3</v>
      </c>
      <c r="F13" s="44">
        <v>2</v>
      </c>
      <c r="G13" s="44">
        <v>10</v>
      </c>
      <c r="H13" s="44">
        <v>7</v>
      </c>
      <c r="I13" s="47"/>
      <c r="J13" s="44">
        <v>6</v>
      </c>
      <c r="K13" s="47"/>
      <c r="L13" s="10"/>
    </row>
    <row r="14" spans="1:12" x14ac:dyDescent="0.25">
      <c r="A14" s="26">
        <v>10</v>
      </c>
      <c r="B14" s="46" t="s">
        <v>152</v>
      </c>
      <c r="C14" s="44">
        <v>3</v>
      </c>
      <c r="D14" s="44">
        <v>11</v>
      </c>
      <c r="E14" s="47"/>
      <c r="F14" s="44">
        <v>5</v>
      </c>
      <c r="G14" s="44">
        <v>13</v>
      </c>
      <c r="H14" s="44">
        <v>21</v>
      </c>
      <c r="I14" s="44">
        <v>20</v>
      </c>
      <c r="J14" s="44">
        <v>14</v>
      </c>
      <c r="K14" s="47"/>
      <c r="L14" s="10"/>
    </row>
    <row r="15" spans="1:12" ht="30" x14ac:dyDescent="0.25">
      <c r="A15" s="26">
        <v>11</v>
      </c>
      <c r="B15" s="46" t="s">
        <v>153</v>
      </c>
      <c r="C15" s="44">
        <v>3</v>
      </c>
      <c r="D15" s="44">
        <v>20</v>
      </c>
      <c r="E15" s="47"/>
      <c r="F15" s="44">
        <v>27</v>
      </c>
      <c r="G15" s="44">
        <v>19</v>
      </c>
      <c r="H15" s="44">
        <v>24</v>
      </c>
      <c r="I15" s="44">
        <v>26</v>
      </c>
      <c r="J15" s="44">
        <v>23</v>
      </c>
      <c r="K15" s="44" t="s">
        <v>142</v>
      </c>
      <c r="L15" s="49" t="s">
        <v>154</v>
      </c>
    </row>
    <row r="16" spans="1:12" x14ac:dyDescent="0.25">
      <c r="A16" s="26">
        <v>12</v>
      </c>
      <c r="B16" s="46" t="s">
        <v>155</v>
      </c>
      <c r="C16" s="44">
        <v>7</v>
      </c>
      <c r="D16" s="44">
        <v>26</v>
      </c>
      <c r="E16" s="47"/>
      <c r="F16" s="44">
        <v>24</v>
      </c>
      <c r="G16" s="44">
        <v>28</v>
      </c>
      <c r="H16" s="44">
        <v>29</v>
      </c>
      <c r="I16" s="47"/>
      <c r="J16" s="44">
        <v>27</v>
      </c>
      <c r="K16" s="44" t="s">
        <v>142</v>
      </c>
      <c r="L16" s="10" t="s">
        <v>156</v>
      </c>
    </row>
    <row r="17" spans="1:12" x14ac:dyDescent="0.25">
      <c r="A17" s="10"/>
      <c r="B17" s="285" t="s">
        <v>157</v>
      </c>
      <c r="C17" s="285"/>
      <c r="D17" s="285"/>
      <c r="E17" s="285"/>
      <c r="F17" s="285"/>
      <c r="G17" s="285"/>
      <c r="H17" s="285"/>
      <c r="I17" s="285"/>
      <c r="J17" s="285"/>
      <c r="K17" s="285"/>
      <c r="L17" s="10"/>
    </row>
    <row r="18" spans="1:12" x14ac:dyDescent="0.25">
      <c r="A18" s="45">
        <v>1</v>
      </c>
      <c r="B18" s="46" t="s">
        <v>158</v>
      </c>
      <c r="C18" s="44">
        <v>3</v>
      </c>
      <c r="D18" s="44">
        <v>48</v>
      </c>
      <c r="E18" s="47"/>
      <c r="F18" s="44">
        <v>50</v>
      </c>
      <c r="G18" s="44">
        <v>52</v>
      </c>
      <c r="H18" s="44">
        <v>46</v>
      </c>
      <c r="I18" s="44">
        <v>55</v>
      </c>
      <c r="J18" s="44">
        <v>50</v>
      </c>
      <c r="K18" s="44" t="s">
        <v>134</v>
      </c>
      <c r="L18" s="48" t="s">
        <v>159</v>
      </c>
    </row>
    <row r="19" spans="1:12" x14ac:dyDescent="0.25">
      <c r="A19" s="26">
        <v>2</v>
      </c>
      <c r="B19" s="46" t="s">
        <v>160</v>
      </c>
      <c r="C19" s="44">
        <v>8</v>
      </c>
      <c r="D19" s="44">
        <v>9</v>
      </c>
      <c r="E19" s="44">
        <v>10</v>
      </c>
      <c r="F19" s="44">
        <v>6</v>
      </c>
      <c r="G19" s="44">
        <v>0</v>
      </c>
      <c r="H19" s="44">
        <v>9</v>
      </c>
      <c r="I19" s="47"/>
      <c r="J19" s="44">
        <v>7</v>
      </c>
      <c r="K19" s="47"/>
      <c r="L19" s="10"/>
    </row>
    <row r="20" spans="1:12" x14ac:dyDescent="0.25">
      <c r="A20" s="26">
        <v>3</v>
      </c>
      <c r="B20" s="46" t="s">
        <v>147</v>
      </c>
      <c r="C20" s="44" t="s">
        <v>161</v>
      </c>
      <c r="D20" s="44">
        <v>20</v>
      </c>
      <c r="E20" s="47"/>
      <c r="F20" s="44">
        <v>29</v>
      </c>
      <c r="G20" s="44">
        <v>27</v>
      </c>
      <c r="H20" s="44">
        <v>35</v>
      </c>
      <c r="I20" s="47"/>
      <c r="J20" s="44">
        <v>28</v>
      </c>
      <c r="K20" s="44" t="s">
        <v>142</v>
      </c>
      <c r="L20" s="49" t="s">
        <v>162</v>
      </c>
    </row>
    <row r="21" spans="1:12" x14ac:dyDescent="0.25">
      <c r="A21" s="26">
        <v>4</v>
      </c>
      <c r="B21" s="46" t="s">
        <v>163</v>
      </c>
      <c r="C21" s="44">
        <v>10</v>
      </c>
      <c r="D21" s="44">
        <v>30</v>
      </c>
      <c r="E21" s="44">
        <v>28</v>
      </c>
      <c r="F21" s="44">
        <v>27</v>
      </c>
      <c r="G21" s="44">
        <v>36</v>
      </c>
      <c r="H21" s="44">
        <v>32</v>
      </c>
      <c r="I21" s="47"/>
      <c r="J21" s="44">
        <v>31</v>
      </c>
      <c r="K21" s="44" t="s">
        <v>142</v>
      </c>
      <c r="L21" s="49" t="s">
        <v>164</v>
      </c>
    </row>
    <row r="22" spans="1:12" ht="30" x14ac:dyDescent="0.25">
      <c r="A22" s="45">
        <v>5</v>
      </c>
      <c r="B22" s="46" t="s">
        <v>165</v>
      </c>
      <c r="C22" s="44">
        <v>9</v>
      </c>
      <c r="D22" s="44">
        <v>35</v>
      </c>
      <c r="E22" s="44">
        <v>32</v>
      </c>
      <c r="F22" s="44">
        <v>36</v>
      </c>
      <c r="G22" s="44">
        <v>37</v>
      </c>
      <c r="H22" s="44">
        <v>40</v>
      </c>
      <c r="I22" s="47"/>
      <c r="J22" s="44">
        <v>36</v>
      </c>
      <c r="K22" s="44" t="s">
        <v>142</v>
      </c>
      <c r="L22" s="49" t="s">
        <v>166</v>
      </c>
    </row>
    <row r="23" spans="1:12" ht="30" x14ac:dyDescent="0.25">
      <c r="A23" s="45">
        <v>6</v>
      </c>
      <c r="B23" s="46" t="s">
        <v>167</v>
      </c>
      <c r="C23" s="44">
        <v>4</v>
      </c>
      <c r="D23" s="44">
        <v>40</v>
      </c>
      <c r="E23" s="47"/>
      <c r="F23" s="44">
        <v>35</v>
      </c>
      <c r="G23" s="44">
        <v>55</v>
      </c>
      <c r="H23" s="44">
        <v>42</v>
      </c>
      <c r="I23" s="44">
        <v>57</v>
      </c>
      <c r="J23" s="44">
        <v>46</v>
      </c>
      <c r="K23" s="44" t="s">
        <v>134</v>
      </c>
      <c r="L23" s="48" t="s">
        <v>168</v>
      </c>
    </row>
    <row r="24" spans="1:12" ht="30" x14ac:dyDescent="0.25">
      <c r="A24" s="45">
        <v>7</v>
      </c>
      <c r="B24" s="46" t="s">
        <v>169</v>
      </c>
      <c r="C24" s="44">
        <v>11</v>
      </c>
      <c r="D24" s="44">
        <v>40</v>
      </c>
      <c r="E24" s="44">
        <v>49</v>
      </c>
      <c r="F24" s="44">
        <v>26</v>
      </c>
      <c r="G24" s="44">
        <v>38</v>
      </c>
      <c r="H24" s="44">
        <v>40</v>
      </c>
      <c r="I24" s="47"/>
      <c r="J24" s="44">
        <v>39</v>
      </c>
      <c r="K24" s="44" t="s">
        <v>142</v>
      </c>
      <c r="L24" s="49" t="s">
        <v>170</v>
      </c>
    </row>
    <row r="25" spans="1:12" x14ac:dyDescent="0.25">
      <c r="A25" s="45">
        <v>8</v>
      </c>
      <c r="B25" s="46" t="s">
        <v>171</v>
      </c>
      <c r="C25" s="44">
        <v>11</v>
      </c>
      <c r="D25" s="44">
        <v>38</v>
      </c>
      <c r="E25" s="44">
        <v>51</v>
      </c>
      <c r="F25" s="44">
        <v>48</v>
      </c>
      <c r="G25" s="44">
        <v>53</v>
      </c>
      <c r="H25" s="44">
        <v>36</v>
      </c>
      <c r="I25" s="47"/>
      <c r="J25" s="44">
        <v>45</v>
      </c>
      <c r="K25" s="44" t="s">
        <v>145</v>
      </c>
      <c r="L25" s="48" t="s">
        <v>172</v>
      </c>
    </row>
    <row r="26" spans="1:12" x14ac:dyDescent="0.25">
      <c r="A26" s="45">
        <v>9</v>
      </c>
      <c r="B26" s="46" t="s">
        <v>173</v>
      </c>
      <c r="C26" s="47"/>
      <c r="D26" s="47"/>
      <c r="E26" s="47"/>
      <c r="F26" s="44">
        <v>17</v>
      </c>
      <c r="G26" s="47"/>
      <c r="H26" s="47"/>
      <c r="I26" s="47"/>
      <c r="J26" s="47"/>
      <c r="K26" s="47"/>
      <c r="L26" s="10"/>
    </row>
    <row r="27" spans="1:12" x14ac:dyDescent="0.25">
      <c r="A27" s="10"/>
      <c r="B27" s="286" t="s">
        <v>174</v>
      </c>
      <c r="C27" s="286"/>
      <c r="D27" s="286"/>
      <c r="E27" s="286"/>
      <c r="F27" s="286"/>
      <c r="G27" s="286"/>
      <c r="H27" s="286"/>
      <c r="I27" s="286"/>
      <c r="J27" s="286"/>
      <c r="K27" s="286"/>
      <c r="L27" s="10"/>
    </row>
    <row r="28" spans="1:12" x14ac:dyDescent="0.25">
      <c r="A28" s="26">
        <v>1</v>
      </c>
      <c r="B28" s="46" t="s">
        <v>175</v>
      </c>
      <c r="C28" s="44">
        <v>3</v>
      </c>
      <c r="D28" s="44">
        <v>6</v>
      </c>
      <c r="E28" s="47"/>
      <c r="F28" s="44">
        <v>4</v>
      </c>
      <c r="G28" s="44">
        <v>10</v>
      </c>
      <c r="H28" s="44">
        <v>6</v>
      </c>
      <c r="I28" s="44">
        <v>23</v>
      </c>
      <c r="J28" s="44">
        <v>12</v>
      </c>
      <c r="K28" s="47"/>
      <c r="L28" s="10"/>
    </row>
    <row r="29" spans="1:12" x14ac:dyDescent="0.25">
      <c r="A29" s="26">
        <v>2</v>
      </c>
      <c r="B29" s="46" t="s">
        <v>176</v>
      </c>
      <c r="C29" s="44">
        <v>9</v>
      </c>
      <c r="D29" s="44">
        <v>35</v>
      </c>
      <c r="E29" s="44">
        <v>24</v>
      </c>
      <c r="F29" s="44">
        <v>24</v>
      </c>
      <c r="G29" s="44">
        <v>36</v>
      </c>
      <c r="H29" s="44">
        <v>33</v>
      </c>
      <c r="I29" s="47"/>
      <c r="J29" s="44">
        <v>30</v>
      </c>
      <c r="K29" s="44" t="s">
        <v>142</v>
      </c>
      <c r="L29" s="49" t="s">
        <v>177</v>
      </c>
    </row>
    <row r="30" spans="1:12" x14ac:dyDescent="0.25">
      <c r="A30" s="45">
        <v>3</v>
      </c>
      <c r="B30" s="46" t="s">
        <v>144</v>
      </c>
      <c r="C30" s="44">
        <v>7</v>
      </c>
      <c r="D30" s="44">
        <v>32</v>
      </c>
      <c r="E30" s="47"/>
      <c r="F30" s="44">
        <v>38</v>
      </c>
      <c r="G30" s="44">
        <v>40</v>
      </c>
      <c r="H30" s="44">
        <v>32</v>
      </c>
      <c r="I30" s="47"/>
      <c r="J30" s="44">
        <v>36</v>
      </c>
      <c r="K30" s="44" t="s">
        <v>142</v>
      </c>
      <c r="L30" s="49" t="s">
        <v>178</v>
      </c>
    </row>
    <row r="31" spans="1:12" x14ac:dyDescent="0.25">
      <c r="A31" s="26">
        <v>4</v>
      </c>
      <c r="B31" s="46" t="s">
        <v>179</v>
      </c>
      <c r="C31" s="44">
        <v>7</v>
      </c>
      <c r="D31" s="44">
        <v>2</v>
      </c>
      <c r="E31" s="47"/>
      <c r="F31" s="44">
        <v>4</v>
      </c>
      <c r="G31" s="44">
        <v>10</v>
      </c>
      <c r="H31" s="44">
        <v>2</v>
      </c>
      <c r="I31" s="47"/>
      <c r="J31" s="44">
        <v>5</v>
      </c>
      <c r="K31" s="47"/>
      <c r="L31" s="10"/>
    </row>
    <row r="32" spans="1:12" x14ac:dyDescent="0.25">
      <c r="A32" s="10"/>
      <c r="B32" s="287" t="s">
        <v>180</v>
      </c>
      <c r="C32" s="287"/>
      <c r="D32" s="287"/>
      <c r="E32" s="287"/>
      <c r="F32" s="287"/>
      <c r="G32" s="287"/>
      <c r="H32" s="287"/>
      <c r="I32" s="287"/>
      <c r="J32" s="287"/>
      <c r="K32" s="287"/>
      <c r="L32" s="10"/>
    </row>
    <row r="33" spans="1:12" x14ac:dyDescent="0.25">
      <c r="A33" s="26">
        <v>1</v>
      </c>
      <c r="B33" s="46" t="s">
        <v>181</v>
      </c>
      <c r="C33" s="44">
        <v>5</v>
      </c>
      <c r="D33" s="44">
        <v>43</v>
      </c>
      <c r="E33" s="47"/>
      <c r="F33" s="44">
        <v>49</v>
      </c>
      <c r="G33" s="44">
        <v>39</v>
      </c>
      <c r="H33" s="44">
        <v>41</v>
      </c>
      <c r="I33" s="47"/>
      <c r="J33" s="44">
        <v>43</v>
      </c>
      <c r="K33" s="44" t="s">
        <v>145</v>
      </c>
      <c r="L33" s="48" t="s">
        <v>182</v>
      </c>
    </row>
    <row r="34" spans="1:12" x14ac:dyDescent="0.25">
      <c r="A34" s="26">
        <v>2</v>
      </c>
      <c r="B34" s="46" t="s">
        <v>183</v>
      </c>
      <c r="C34" s="44">
        <v>1</v>
      </c>
      <c r="D34" s="44">
        <v>49</v>
      </c>
      <c r="E34" s="47"/>
      <c r="F34" s="44">
        <v>57</v>
      </c>
      <c r="G34" s="44">
        <v>42</v>
      </c>
      <c r="H34" s="44">
        <v>49</v>
      </c>
      <c r="I34" s="44">
        <v>55</v>
      </c>
      <c r="J34" s="44">
        <v>50</v>
      </c>
      <c r="K34" s="44" t="s">
        <v>134</v>
      </c>
      <c r="L34" s="48" t="s">
        <v>184</v>
      </c>
    </row>
    <row r="35" spans="1:12" x14ac:dyDescent="0.25">
      <c r="A35" s="26">
        <v>3</v>
      </c>
      <c r="B35" s="46" t="s">
        <v>185</v>
      </c>
      <c r="C35" s="44">
        <v>8</v>
      </c>
      <c r="D35" s="44">
        <v>49</v>
      </c>
      <c r="E35" s="44">
        <v>49</v>
      </c>
      <c r="F35" s="44">
        <v>50</v>
      </c>
      <c r="G35" s="44">
        <v>52</v>
      </c>
      <c r="H35" s="44">
        <v>51</v>
      </c>
      <c r="I35" s="47"/>
      <c r="J35" s="44">
        <v>50</v>
      </c>
      <c r="K35" s="44" t="s">
        <v>134</v>
      </c>
      <c r="L35" s="48" t="s">
        <v>186</v>
      </c>
    </row>
    <row r="36" spans="1:12" x14ac:dyDescent="0.25">
      <c r="A36" s="26">
        <v>4</v>
      </c>
      <c r="B36" s="46" t="s">
        <v>187</v>
      </c>
      <c r="C36" s="44">
        <v>10</v>
      </c>
      <c r="D36" s="44">
        <v>32</v>
      </c>
      <c r="E36" s="44">
        <v>29</v>
      </c>
      <c r="F36" s="44">
        <v>45</v>
      </c>
      <c r="G36" s="44">
        <v>40</v>
      </c>
      <c r="H36" s="44">
        <v>37</v>
      </c>
      <c r="I36" s="47"/>
      <c r="J36" s="44">
        <v>37</v>
      </c>
      <c r="K36" s="44" t="s">
        <v>142</v>
      </c>
      <c r="L36" s="49" t="s">
        <v>188</v>
      </c>
    </row>
    <row r="37" spans="1:12" x14ac:dyDescent="0.25">
      <c r="A37" s="26">
        <v>5</v>
      </c>
      <c r="B37" s="46" t="s">
        <v>189</v>
      </c>
      <c r="C37" s="44">
        <v>8</v>
      </c>
      <c r="D37" s="44">
        <v>37</v>
      </c>
      <c r="E37" s="44">
        <v>50</v>
      </c>
      <c r="F37" s="44">
        <v>47</v>
      </c>
      <c r="G37" s="44">
        <v>47</v>
      </c>
      <c r="H37" s="44">
        <v>35</v>
      </c>
      <c r="I37" s="47"/>
      <c r="J37" s="44">
        <v>43</v>
      </c>
      <c r="K37" s="44" t="s">
        <v>145</v>
      </c>
      <c r="L37" s="48" t="s">
        <v>190</v>
      </c>
    </row>
    <row r="38" spans="1:12" x14ac:dyDescent="0.25">
      <c r="A38" s="45">
        <v>6</v>
      </c>
      <c r="B38" s="46" t="s">
        <v>191</v>
      </c>
      <c r="C38" s="44">
        <v>6</v>
      </c>
      <c r="D38" s="44">
        <v>37</v>
      </c>
      <c r="E38" s="47"/>
      <c r="F38" s="44">
        <v>27</v>
      </c>
      <c r="G38" s="44">
        <v>40</v>
      </c>
      <c r="H38" s="44">
        <v>35</v>
      </c>
      <c r="I38" s="47"/>
      <c r="J38" s="44">
        <v>35</v>
      </c>
      <c r="K38" s="44" t="s">
        <v>142</v>
      </c>
      <c r="L38" s="50" t="s">
        <v>190</v>
      </c>
    </row>
    <row r="39" spans="1:12" x14ac:dyDescent="0.25">
      <c r="A39" s="26">
        <v>7</v>
      </c>
      <c r="B39" s="46" t="s">
        <v>192</v>
      </c>
      <c r="C39" s="44">
        <v>6</v>
      </c>
      <c r="D39" s="44">
        <v>45</v>
      </c>
      <c r="E39" s="47"/>
      <c r="F39" s="44">
        <v>59</v>
      </c>
      <c r="G39" s="44">
        <v>44</v>
      </c>
      <c r="H39" s="44">
        <v>45</v>
      </c>
      <c r="I39" s="47"/>
      <c r="J39" s="44">
        <v>48</v>
      </c>
      <c r="K39" s="44" t="s">
        <v>145</v>
      </c>
      <c r="L39" s="48" t="s">
        <v>193</v>
      </c>
    </row>
    <row r="40" spans="1:12" x14ac:dyDescent="0.25">
      <c r="A40" s="45">
        <v>8</v>
      </c>
      <c r="B40" s="46" t="s">
        <v>194</v>
      </c>
      <c r="C40" s="44">
        <v>6</v>
      </c>
      <c r="D40" s="44">
        <v>18</v>
      </c>
      <c r="E40" s="47"/>
      <c r="F40" s="44">
        <v>31</v>
      </c>
      <c r="G40" s="44">
        <v>35</v>
      </c>
      <c r="H40" s="44">
        <v>17</v>
      </c>
      <c r="I40" s="47"/>
      <c r="J40" s="44">
        <v>25</v>
      </c>
      <c r="K40" s="44" t="s">
        <v>142</v>
      </c>
      <c r="L40" s="49" t="s">
        <v>195</v>
      </c>
    </row>
    <row r="41" spans="1:12" x14ac:dyDescent="0.25">
      <c r="A41" s="45">
        <v>9</v>
      </c>
      <c r="B41" s="46" t="s">
        <v>196</v>
      </c>
      <c r="C41" s="44">
        <v>9</v>
      </c>
      <c r="D41" s="44">
        <v>47</v>
      </c>
      <c r="E41" s="44">
        <v>54</v>
      </c>
      <c r="F41" s="44">
        <v>57</v>
      </c>
      <c r="G41" s="44">
        <v>54</v>
      </c>
      <c r="H41" s="44">
        <v>38</v>
      </c>
      <c r="I41" s="47"/>
      <c r="J41" s="44">
        <v>50</v>
      </c>
      <c r="K41" s="44" t="s">
        <v>134</v>
      </c>
      <c r="L41" s="48" t="s">
        <v>197</v>
      </c>
    </row>
    <row r="42" spans="1:12" x14ac:dyDescent="0.25">
      <c r="A42" s="26">
        <v>10</v>
      </c>
      <c r="B42" s="46" t="s">
        <v>198</v>
      </c>
      <c r="C42" s="44">
        <v>4</v>
      </c>
      <c r="D42" s="44">
        <v>44</v>
      </c>
      <c r="E42" s="47"/>
      <c r="F42" s="44">
        <v>52</v>
      </c>
      <c r="G42" s="44">
        <v>44</v>
      </c>
      <c r="H42" s="44">
        <v>43</v>
      </c>
      <c r="I42" s="44">
        <v>50</v>
      </c>
      <c r="J42" s="44">
        <v>47</v>
      </c>
      <c r="K42" s="47" t="s">
        <v>134</v>
      </c>
      <c r="L42" s="48" t="s">
        <v>199</v>
      </c>
    </row>
    <row r="43" spans="1:12" x14ac:dyDescent="0.25">
      <c r="A43" s="26">
        <v>11</v>
      </c>
      <c r="B43" s="46" t="s">
        <v>200</v>
      </c>
      <c r="C43" s="44">
        <v>10</v>
      </c>
      <c r="D43" s="44">
        <v>40</v>
      </c>
      <c r="E43" s="44">
        <v>37</v>
      </c>
      <c r="F43" s="44">
        <v>26</v>
      </c>
      <c r="G43" s="44">
        <v>36</v>
      </c>
      <c r="H43" s="44">
        <v>42</v>
      </c>
      <c r="I43" s="47"/>
      <c r="J43" s="44">
        <v>36</v>
      </c>
      <c r="K43" s="44" t="s">
        <v>142</v>
      </c>
      <c r="L43" s="49" t="s">
        <v>201</v>
      </c>
    </row>
    <row r="44" spans="1:12" x14ac:dyDescent="0.25">
      <c r="A44" s="26">
        <v>12</v>
      </c>
      <c r="B44" s="46" t="s">
        <v>202</v>
      </c>
      <c r="C44" s="44">
        <v>8</v>
      </c>
      <c r="D44" s="44">
        <v>38</v>
      </c>
      <c r="E44" s="44">
        <v>36</v>
      </c>
      <c r="F44" s="44">
        <v>39</v>
      </c>
      <c r="G44" s="44">
        <v>36</v>
      </c>
      <c r="H44" s="44">
        <v>37</v>
      </c>
      <c r="I44" s="47"/>
      <c r="J44" s="44">
        <v>37</v>
      </c>
      <c r="K44" s="44" t="s">
        <v>142</v>
      </c>
      <c r="L44" s="49" t="s">
        <v>203</v>
      </c>
    </row>
    <row r="45" spans="1:12" x14ac:dyDescent="0.25">
      <c r="A45" s="10"/>
      <c r="B45" s="280" t="s">
        <v>204</v>
      </c>
      <c r="C45" s="280"/>
      <c r="D45" s="280"/>
      <c r="E45" s="280"/>
      <c r="F45" s="280"/>
      <c r="G45" s="280"/>
      <c r="H45" s="280"/>
      <c r="I45" s="280"/>
      <c r="J45" s="280"/>
      <c r="K45" s="280"/>
      <c r="L45" s="10"/>
    </row>
    <row r="46" spans="1:12" x14ac:dyDescent="0.25">
      <c r="A46" s="26">
        <v>1</v>
      </c>
      <c r="B46" s="46" t="s">
        <v>205</v>
      </c>
      <c r="C46" s="44">
        <v>6</v>
      </c>
      <c r="D46" s="44">
        <v>41</v>
      </c>
      <c r="E46" s="47"/>
      <c r="F46" s="44">
        <v>42</v>
      </c>
      <c r="G46" s="44">
        <v>46</v>
      </c>
      <c r="H46" s="44">
        <v>40</v>
      </c>
      <c r="I46" s="47"/>
      <c r="J46" s="44">
        <v>42</v>
      </c>
      <c r="K46" s="44" t="s">
        <v>145</v>
      </c>
      <c r="L46" s="48" t="s">
        <v>206</v>
      </c>
    </row>
    <row r="47" spans="1:12" x14ac:dyDescent="0.25">
      <c r="A47" s="45">
        <v>2</v>
      </c>
      <c r="B47" s="46" t="s">
        <v>207</v>
      </c>
      <c r="C47" s="44">
        <v>7</v>
      </c>
      <c r="D47" s="44">
        <v>43</v>
      </c>
      <c r="E47" s="47"/>
      <c r="F47" s="44">
        <v>32</v>
      </c>
      <c r="G47" s="44">
        <v>45</v>
      </c>
      <c r="H47" s="44">
        <v>45</v>
      </c>
      <c r="I47" s="47"/>
      <c r="J47" s="44">
        <v>41</v>
      </c>
      <c r="K47" s="44" t="s">
        <v>145</v>
      </c>
      <c r="L47" s="48" t="s">
        <v>208</v>
      </c>
    </row>
    <row r="48" spans="1:12" x14ac:dyDescent="0.25">
      <c r="A48" s="45">
        <v>3</v>
      </c>
      <c r="B48" s="46" t="s">
        <v>209</v>
      </c>
      <c r="C48" s="44">
        <v>3</v>
      </c>
      <c r="D48" s="44">
        <v>48</v>
      </c>
      <c r="E48" s="47"/>
      <c r="F48" s="44">
        <v>45</v>
      </c>
      <c r="G48" s="44">
        <v>47</v>
      </c>
      <c r="H48" s="44">
        <v>50</v>
      </c>
      <c r="I48" s="44">
        <v>47</v>
      </c>
      <c r="J48" s="44">
        <v>47</v>
      </c>
      <c r="K48" s="44" t="s">
        <v>134</v>
      </c>
      <c r="L48" s="48" t="s">
        <v>135</v>
      </c>
    </row>
    <row r="49" spans="1:12" x14ac:dyDescent="0.25">
      <c r="A49" s="26">
        <v>4</v>
      </c>
      <c r="B49" s="46" t="s">
        <v>210</v>
      </c>
      <c r="C49" s="44">
        <v>1</v>
      </c>
      <c r="D49" s="44">
        <v>49</v>
      </c>
      <c r="E49" s="47"/>
      <c r="F49" s="44">
        <v>38</v>
      </c>
      <c r="G49" s="44">
        <v>41</v>
      </c>
      <c r="H49" s="44">
        <v>51</v>
      </c>
      <c r="I49" s="44">
        <v>54</v>
      </c>
      <c r="J49" s="44">
        <v>47</v>
      </c>
      <c r="K49" s="44" t="s">
        <v>134</v>
      </c>
      <c r="L49" s="48" t="s">
        <v>211</v>
      </c>
    </row>
    <row r="50" spans="1:12" x14ac:dyDescent="0.25">
      <c r="A50" s="45">
        <v>5</v>
      </c>
      <c r="B50" s="46" t="s">
        <v>212</v>
      </c>
      <c r="C50" s="44">
        <v>9</v>
      </c>
      <c r="D50" s="44">
        <v>51</v>
      </c>
      <c r="E50" s="44">
        <v>52</v>
      </c>
      <c r="F50" s="44">
        <v>59</v>
      </c>
      <c r="G50" s="44">
        <v>54</v>
      </c>
      <c r="H50" s="44">
        <v>49</v>
      </c>
      <c r="I50" s="47"/>
      <c r="J50" s="44">
        <v>53</v>
      </c>
      <c r="K50" s="44" t="s">
        <v>134</v>
      </c>
      <c r="L50" s="48" t="s">
        <v>213</v>
      </c>
    </row>
    <row r="51" spans="1:12" x14ac:dyDescent="0.25">
      <c r="A51" s="26">
        <v>6</v>
      </c>
      <c r="B51" s="46" t="s">
        <v>214</v>
      </c>
      <c r="C51" s="44">
        <v>3</v>
      </c>
      <c r="D51" s="44">
        <v>48</v>
      </c>
      <c r="E51" s="47"/>
      <c r="F51" s="44">
        <v>41</v>
      </c>
      <c r="G51" s="44">
        <v>47</v>
      </c>
      <c r="H51" s="44">
        <v>48</v>
      </c>
      <c r="I51" s="44">
        <v>50</v>
      </c>
      <c r="J51" s="44">
        <v>47</v>
      </c>
      <c r="K51" s="44" t="s">
        <v>134</v>
      </c>
      <c r="L51" s="51" t="s">
        <v>215</v>
      </c>
    </row>
    <row r="52" spans="1:12" x14ac:dyDescent="0.25">
      <c r="A52" s="26">
        <v>7</v>
      </c>
      <c r="B52" s="46" t="s">
        <v>216</v>
      </c>
      <c r="C52" s="44">
        <v>9</v>
      </c>
      <c r="D52" s="44">
        <v>42</v>
      </c>
      <c r="E52" s="44">
        <v>41</v>
      </c>
      <c r="F52" s="44">
        <v>52</v>
      </c>
      <c r="G52" s="44">
        <v>47</v>
      </c>
      <c r="H52" s="44">
        <v>44</v>
      </c>
      <c r="I52" s="47"/>
      <c r="J52" s="44">
        <v>45</v>
      </c>
      <c r="K52" s="44" t="s">
        <v>145</v>
      </c>
      <c r="L52" s="48" t="s">
        <v>217</v>
      </c>
    </row>
    <row r="53" spans="1:12" x14ac:dyDescent="0.25">
      <c r="A53" s="26">
        <v>8</v>
      </c>
      <c r="B53" s="46" t="s">
        <v>218</v>
      </c>
      <c r="C53" s="44">
        <v>7</v>
      </c>
      <c r="D53" s="44">
        <v>40</v>
      </c>
      <c r="E53" s="47"/>
      <c r="F53" s="44">
        <v>43</v>
      </c>
      <c r="G53" s="44">
        <v>44</v>
      </c>
      <c r="H53" s="44">
        <v>38</v>
      </c>
      <c r="I53" s="47"/>
      <c r="J53" s="44">
        <v>41</v>
      </c>
      <c r="K53" s="44" t="s">
        <v>145</v>
      </c>
      <c r="L53" s="48" t="s">
        <v>143</v>
      </c>
    </row>
    <row r="54" spans="1:12" x14ac:dyDescent="0.25">
      <c r="A54" s="26">
        <v>9</v>
      </c>
      <c r="B54" s="46" t="s">
        <v>219</v>
      </c>
      <c r="C54" s="44">
        <v>3</v>
      </c>
      <c r="D54" s="44">
        <v>42</v>
      </c>
      <c r="E54" s="47"/>
      <c r="F54" s="44">
        <v>44</v>
      </c>
      <c r="G54" s="44">
        <v>47</v>
      </c>
      <c r="H54" s="44">
        <v>48</v>
      </c>
      <c r="I54" s="44">
        <v>57</v>
      </c>
      <c r="J54" s="44">
        <v>48</v>
      </c>
      <c r="K54" s="44" t="s">
        <v>134</v>
      </c>
      <c r="L54" s="48" t="s">
        <v>220</v>
      </c>
    </row>
    <row r="55" spans="1:12" x14ac:dyDescent="0.25">
      <c r="A55" s="26">
        <v>10</v>
      </c>
      <c r="B55" s="46" t="s">
        <v>221</v>
      </c>
      <c r="C55" s="44">
        <v>9</v>
      </c>
      <c r="D55" s="44">
        <v>25</v>
      </c>
      <c r="E55" s="44">
        <v>25</v>
      </c>
      <c r="F55" s="44">
        <v>25</v>
      </c>
      <c r="G55" s="44">
        <v>31</v>
      </c>
      <c r="H55" s="44">
        <v>42</v>
      </c>
      <c r="I55" s="47"/>
      <c r="J55" s="44">
        <v>30</v>
      </c>
      <c r="K55" s="44" t="s">
        <v>142</v>
      </c>
      <c r="L55" s="49" t="s">
        <v>222</v>
      </c>
    </row>
    <row r="56" spans="1:12" x14ac:dyDescent="0.25">
      <c r="A56" s="26">
        <v>11</v>
      </c>
      <c r="B56" s="46" t="s">
        <v>223</v>
      </c>
      <c r="C56" s="44">
        <v>7</v>
      </c>
      <c r="D56" s="44">
        <v>13</v>
      </c>
      <c r="E56" s="47"/>
      <c r="F56" s="44">
        <v>14</v>
      </c>
      <c r="G56" s="44">
        <v>17</v>
      </c>
      <c r="H56" s="44">
        <v>13</v>
      </c>
      <c r="I56" s="47"/>
      <c r="J56" s="44">
        <v>14</v>
      </c>
      <c r="K56" s="47"/>
      <c r="L56" s="10"/>
    </row>
    <row r="57" spans="1:12" x14ac:dyDescent="0.25">
      <c r="A57" s="26">
        <v>12</v>
      </c>
      <c r="B57" s="46" t="s">
        <v>224</v>
      </c>
      <c r="C57" s="44">
        <v>2</v>
      </c>
      <c r="D57" s="44">
        <v>45</v>
      </c>
      <c r="E57" s="47"/>
      <c r="F57" s="44">
        <v>32</v>
      </c>
      <c r="G57" s="44">
        <v>44</v>
      </c>
      <c r="H57" s="44">
        <v>50</v>
      </c>
      <c r="I57" s="44">
        <v>57</v>
      </c>
      <c r="J57" s="44">
        <v>46</v>
      </c>
      <c r="K57" s="44" t="s">
        <v>134</v>
      </c>
      <c r="L57" s="48" t="s">
        <v>225</v>
      </c>
    </row>
    <row r="58" spans="1:12" x14ac:dyDescent="0.25">
      <c r="A58" s="10"/>
      <c r="B58" s="281" t="s">
        <v>226</v>
      </c>
      <c r="C58" s="281"/>
      <c r="D58" s="281"/>
      <c r="E58" s="281"/>
      <c r="F58" s="281"/>
      <c r="G58" s="281"/>
      <c r="H58" s="281"/>
      <c r="I58" s="281"/>
      <c r="J58" s="281"/>
      <c r="K58" s="281"/>
      <c r="L58" s="10"/>
    </row>
    <row r="59" spans="1:12" x14ac:dyDescent="0.25">
      <c r="A59" s="26">
        <v>1</v>
      </c>
      <c r="B59" s="46" t="s">
        <v>227</v>
      </c>
      <c r="C59" s="44">
        <v>7</v>
      </c>
      <c r="D59" s="44">
        <v>43</v>
      </c>
      <c r="E59" s="47"/>
      <c r="F59" s="44">
        <v>44</v>
      </c>
      <c r="G59" s="44">
        <v>44</v>
      </c>
      <c r="H59" s="44">
        <v>42</v>
      </c>
      <c r="I59" s="47"/>
      <c r="J59" s="44">
        <v>43</v>
      </c>
      <c r="K59" s="44" t="s">
        <v>145</v>
      </c>
      <c r="L59" s="48" t="s">
        <v>228</v>
      </c>
    </row>
    <row r="60" spans="1:12" x14ac:dyDescent="0.25">
      <c r="A60" s="45">
        <v>2</v>
      </c>
      <c r="B60" s="46" t="s">
        <v>229</v>
      </c>
      <c r="C60" s="44">
        <v>9</v>
      </c>
      <c r="D60" s="44">
        <v>51</v>
      </c>
      <c r="E60" s="44">
        <v>55</v>
      </c>
      <c r="F60" s="44">
        <v>56</v>
      </c>
      <c r="G60" s="44">
        <v>53</v>
      </c>
      <c r="H60" s="44">
        <v>51</v>
      </c>
      <c r="I60" s="47"/>
      <c r="J60" s="44">
        <v>53</v>
      </c>
      <c r="K60" s="44" t="s">
        <v>134</v>
      </c>
      <c r="L60" s="48" t="s">
        <v>230</v>
      </c>
    </row>
    <row r="61" spans="1:12" x14ac:dyDescent="0.25">
      <c r="A61" s="26">
        <v>3</v>
      </c>
      <c r="B61" s="46" t="s">
        <v>231</v>
      </c>
      <c r="C61" s="44">
        <v>3</v>
      </c>
      <c r="D61" s="44">
        <v>10</v>
      </c>
      <c r="E61" s="47"/>
      <c r="F61" s="44">
        <v>2</v>
      </c>
      <c r="G61" s="44">
        <v>4</v>
      </c>
      <c r="H61" s="44">
        <v>10</v>
      </c>
      <c r="I61" s="47"/>
      <c r="J61" s="44">
        <v>7</v>
      </c>
      <c r="K61" s="47"/>
      <c r="L61" s="10"/>
    </row>
    <row r="62" spans="1:12" x14ac:dyDescent="0.25">
      <c r="A62" s="26">
        <v>4</v>
      </c>
      <c r="B62" s="46" t="s">
        <v>232</v>
      </c>
      <c r="C62" s="44">
        <v>5</v>
      </c>
      <c r="D62" s="44">
        <v>38</v>
      </c>
      <c r="E62" s="47"/>
      <c r="F62" s="44">
        <v>42</v>
      </c>
      <c r="G62" s="44">
        <v>43</v>
      </c>
      <c r="H62" s="44">
        <v>40</v>
      </c>
      <c r="I62" s="47"/>
      <c r="J62" s="44">
        <v>41</v>
      </c>
      <c r="K62" s="44" t="s">
        <v>145</v>
      </c>
      <c r="L62" s="48" t="s">
        <v>143</v>
      </c>
    </row>
    <row r="63" spans="1:12" x14ac:dyDescent="0.25">
      <c r="A63" s="45">
        <v>5</v>
      </c>
      <c r="B63" s="46" t="s">
        <v>233</v>
      </c>
      <c r="C63" s="44">
        <v>7</v>
      </c>
      <c r="D63" s="44">
        <v>51</v>
      </c>
      <c r="E63" s="47"/>
      <c r="F63" s="44">
        <v>61</v>
      </c>
      <c r="G63" s="44">
        <v>55</v>
      </c>
      <c r="H63" s="44">
        <v>49</v>
      </c>
      <c r="I63" s="47"/>
      <c r="J63" s="44">
        <v>54</v>
      </c>
      <c r="K63" s="44" t="s">
        <v>134</v>
      </c>
      <c r="L63" s="48" t="s">
        <v>234</v>
      </c>
    </row>
    <row r="64" spans="1:12" x14ac:dyDescent="0.25">
      <c r="A64" s="10"/>
      <c r="B64" s="282" t="s">
        <v>235</v>
      </c>
      <c r="C64" s="282"/>
      <c r="D64" s="282"/>
      <c r="E64" s="282"/>
      <c r="F64" s="282"/>
      <c r="G64" s="282"/>
      <c r="H64" s="282"/>
      <c r="I64" s="282"/>
      <c r="J64" s="282"/>
      <c r="K64" s="282"/>
      <c r="L64" s="10"/>
    </row>
    <row r="65" spans="1:12" x14ac:dyDescent="0.25">
      <c r="A65" s="45">
        <v>1</v>
      </c>
      <c r="B65" s="46" t="s">
        <v>236</v>
      </c>
      <c r="C65" s="44">
        <v>11</v>
      </c>
      <c r="D65" s="44">
        <v>40</v>
      </c>
      <c r="E65" s="44">
        <v>46</v>
      </c>
      <c r="F65" s="44">
        <v>32</v>
      </c>
      <c r="G65" s="44">
        <v>43</v>
      </c>
      <c r="H65" s="44">
        <v>38</v>
      </c>
      <c r="I65" s="47"/>
      <c r="J65" s="44">
        <v>40</v>
      </c>
      <c r="K65" s="44" t="s">
        <v>145</v>
      </c>
      <c r="L65" s="48" t="s">
        <v>237</v>
      </c>
    </row>
    <row r="66" spans="1:12" x14ac:dyDescent="0.25">
      <c r="A66" s="45">
        <v>2</v>
      </c>
      <c r="B66" s="46" t="s">
        <v>238</v>
      </c>
      <c r="C66" s="44">
        <v>11</v>
      </c>
      <c r="D66" s="44">
        <v>47</v>
      </c>
      <c r="E66" s="44">
        <v>56</v>
      </c>
      <c r="F66" s="44">
        <v>60</v>
      </c>
      <c r="G66" s="44">
        <v>51</v>
      </c>
      <c r="H66" s="44">
        <v>45</v>
      </c>
      <c r="I66" s="47"/>
      <c r="J66" s="44">
        <v>52</v>
      </c>
      <c r="K66" s="44" t="s">
        <v>134</v>
      </c>
      <c r="L66" s="48" t="s">
        <v>239</v>
      </c>
    </row>
    <row r="67" spans="1:12" x14ac:dyDescent="0.25">
      <c r="A67" s="45">
        <v>3</v>
      </c>
      <c r="B67" s="46" t="s">
        <v>240</v>
      </c>
      <c r="C67" s="44">
        <v>11</v>
      </c>
      <c r="D67" s="44">
        <v>50</v>
      </c>
      <c r="E67" s="44">
        <v>56</v>
      </c>
      <c r="F67" s="44">
        <v>58</v>
      </c>
      <c r="G67" s="44">
        <v>56</v>
      </c>
      <c r="H67" s="44">
        <v>46</v>
      </c>
      <c r="I67" s="47"/>
      <c r="J67" s="44">
        <v>53</v>
      </c>
      <c r="K67" s="44" t="s">
        <v>134</v>
      </c>
      <c r="L67" s="51" t="s">
        <v>241</v>
      </c>
    </row>
    <row r="68" spans="1:12" x14ac:dyDescent="0.25">
      <c r="A68" s="45">
        <v>4</v>
      </c>
      <c r="B68" s="46" t="s">
        <v>242</v>
      </c>
      <c r="C68" s="44">
        <v>10</v>
      </c>
      <c r="D68" s="44">
        <v>48</v>
      </c>
      <c r="E68" s="44">
        <v>55</v>
      </c>
      <c r="F68" s="44">
        <v>58</v>
      </c>
      <c r="G68" s="44">
        <v>47</v>
      </c>
      <c r="H68" s="44">
        <v>44</v>
      </c>
      <c r="I68" s="47"/>
      <c r="J68" s="44">
        <v>50</v>
      </c>
      <c r="K68" s="44" t="s">
        <v>134</v>
      </c>
      <c r="L68" s="48" t="s">
        <v>172</v>
      </c>
    </row>
    <row r="69" spans="1:12" x14ac:dyDescent="0.25">
      <c r="A69" s="26">
        <v>5</v>
      </c>
      <c r="B69" s="46" t="s">
        <v>243</v>
      </c>
      <c r="C69" s="44">
        <v>8</v>
      </c>
      <c r="D69" s="44">
        <v>45</v>
      </c>
      <c r="E69" s="44">
        <v>54</v>
      </c>
      <c r="F69" s="44">
        <v>42</v>
      </c>
      <c r="G69" s="44">
        <v>48</v>
      </c>
      <c r="H69" s="44">
        <v>43</v>
      </c>
      <c r="I69" s="47"/>
      <c r="J69" s="44">
        <v>46</v>
      </c>
      <c r="K69" s="44" t="s">
        <v>145</v>
      </c>
      <c r="L69" s="48" t="s">
        <v>244</v>
      </c>
    </row>
    <row r="70" spans="1:12" x14ac:dyDescent="0.25">
      <c r="A70" s="45">
        <v>6</v>
      </c>
      <c r="B70" s="46" t="s">
        <v>245</v>
      </c>
      <c r="C70" s="44">
        <v>6</v>
      </c>
      <c r="D70" s="44">
        <v>46</v>
      </c>
      <c r="E70" s="47"/>
      <c r="F70" s="44">
        <v>43</v>
      </c>
      <c r="G70" s="44">
        <v>34</v>
      </c>
      <c r="H70" s="44">
        <v>52</v>
      </c>
      <c r="I70" s="47"/>
      <c r="J70" s="44">
        <v>44</v>
      </c>
      <c r="K70" s="44" t="s">
        <v>145</v>
      </c>
      <c r="L70" s="48" t="s">
        <v>246</v>
      </c>
    </row>
    <row r="71" spans="1:12" x14ac:dyDescent="0.25">
      <c r="A71" s="26">
        <v>7</v>
      </c>
      <c r="B71" s="46" t="s">
        <v>247</v>
      </c>
      <c r="C71" s="44">
        <v>8</v>
      </c>
      <c r="D71" s="44">
        <v>48</v>
      </c>
      <c r="E71" s="44">
        <v>57</v>
      </c>
      <c r="F71" s="44">
        <v>56</v>
      </c>
      <c r="G71" s="44">
        <v>44</v>
      </c>
      <c r="H71" s="44">
        <v>46</v>
      </c>
      <c r="I71" s="47"/>
      <c r="J71" s="44">
        <v>50</v>
      </c>
      <c r="K71" s="44" t="s">
        <v>134</v>
      </c>
      <c r="L71" s="48" t="s">
        <v>248</v>
      </c>
    </row>
    <row r="72" spans="1:12" x14ac:dyDescent="0.25">
      <c r="A72" s="26">
        <v>8</v>
      </c>
      <c r="B72" s="46" t="s">
        <v>249</v>
      </c>
      <c r="C72" s="44">
        <v>9</v>
      </c>
      <c r="D72" s="44">
        <v>52</v>
      </c>
      <c r="E72" s="44">
        <v>57</v>
      </c>
      <c r="F72" s="44">
        <v>38</v>
      </c>
      <c r="G72" s="44">
        <v>47</v>
      </c>
      <c r="H72" s="44">
        <v>50</v>
      </c>
      <c r="I72" s="47"/>
      <c r="J72" s="44">
        <v>49</v>
      </c>
      <c r="K72" s="44" t="s">
        <v>145</v>
      </c>
      <c r="L72" s="48" t="s">
        <v>186</v>
      </c>
    </row>
  </sheetData>
  <mergeCells count="9">
    <mergeCell ref="B45:K45"/>
    <mergeCell ref="B58:K58"/>
    <mergeCell ref="B64:K64"/>
    <mergeCell ref="B1:K1"/>
    <mergeCell ref="A3:A4"/>
    <mergeCell ref="B4:K4"/>
    <mergeCell ref="B17:K17"/>
    <mergeCell ref="B27:K27"/>
    <mergeCell ref="B32:K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41"/>
  <sheetViews>
    <sheetView tabSelected="1" zoomScale="70" zoomScaleNormal="70" workbookViewId="0">
      <selection activeCell="C4" sqref="C4:C5"/>
    </sheetView>
  </sheetViews>
  <sheetFormatPr defaultRowHeight="15" x14ac:dyDescent="0.25"/>
  <cols>
    <col min="1" max="1" width="4.85546875" style="187" customWidth="1"/>
    <col min="2" max="2" width="18" style="187" customWidth="1"/>
    <col min="3" max="3" width="10" style="187" customWidth="1"/>
    <col min="4" max="34" width="3.28515625" style="187" customWidth="1"/>
    <col min="35" max="35" width="8.85546875" style="187" customWidth="1"/>
    <col min="36" max="37" width="9.140625" style="187"/>
    <col min="38" max="38" width="14.42578125" style="187" customWidth="1"/>
    <col min="39" max="16384" width="9.140625" style="187"/>
  </cols>
  <sheetData>
    <row r="4" spans="1:39" s="179" customFormat="1" ht="30" x14ac:dyDescent="0.25">
      <c r="A4" s="302" t="s">
        <v>498</v>
      </c>
      <c r="B4" s="302" t="s">
        <v>499</v>
      </c>
      <c r="C4" s="303" t="s">
        <v>500</v>
      </c>
      <c r="D4" s="304" t="s">
        <v>501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177" t="s">
        <v>502</v>
      </c>
      <c r="AJ4" s="178" t="s">
        <v>503</v>
      </c>
      <c r="AK4" s="178" t="s">
        <v>504</v>
      </c>
      <c r="AL4" s="178" t="s">
        <v>505</v>
      </c>
    </row>
    <row r="5" spans="1:39" s="179" customFormat="1" x14ac:dyDescent="0.25">
      <c r="A5" s="302"/>
      <c r="B5" s="302"/>
      <c r="C5" s="303"/>
      <c r="D5" s="180">
        <v>1</v>
      </c>
      <c r="E5" s="180">
        <v>2</v>
      </c>
      <c r="F5" s="180">
        <v>3</v>
      </c>
      <c r="G5" s="180">
        <v>4</v>
      </c>
      <c r="H5" s="180">
        <v>5</v>
      </c>
      <c r="I5" s="181">
        <v>6</v>
      </c>
      <c r="J5" s="181">
        <v>7</v>
      </c>
      <c r="K5" s="180">
        <v>8</v>
      </c>
      <c r="L5" s="180">
        <v>9</v>
      </c>
      <c r="M5" s="180">
        <v>10</v>
      </c>
      <c r="N5" s="180">
        <v>11</v>
      </c>
      <c r="O5" s="180">
        <v>12</v>
      </c>
      <c r="P5" s="181">
        <v>13</v>
      </c>
      <c r="Q5" s="181">
        <v>14</v>
      </c>
      <c r="R5" s="180">
        <v>15</v>
      </c>
      <c r="S5" s="180">
        <v>16</v>
      </c>
      <c r="T5" s="180">
        <v>17</v>
      </c>
      <c r="U5" s="180">
        <v>18</v>
      </c>
      <c r="V5" s="180">
        <v>19</v>
      </c>
      <c r="W5" s="181">
        <v>20</v>
      </c>
      <c r="X5" s="181">
        <v>21</v>
      </c>
      <c r="Y5" s="180">
        <v>22</v>
      </c>
      <c r="Z5" s="180">
        <v>23</v>
      </c>
      <c r="AA5" s="180">
        <v>24</v>
      </c>
      <c r="AB5" s="180">
        <v>25</v>
      </c>
      <c r="AC5" s="180">
        <v>26</v>
      </c>
      <c r="AD5" s="181">
        <v>27</v>
      </c>
      <c r="AE5" s="181">
        <v>28</v>
      </c>
      <c r="AF5" s="180">
        <v>29</v>
      </c>
      <c r="AG5" s="180">
        <v>30</v>
      </c>
      <c r="AH5" s="180">
        <v>31</v>
      </c>
      <c r="AI5" s="180"/>
      <c r="AJ5" s="180"/>
      <c r="AK5" s="180"/>
      <c r="AL5" s="180"/>
      <c r="AM5" s="182"/>
    </row>
    <row r="6" spans="1:39" ht="15" customHeight="1" x14ac:dyDescent="0.25">
      <c r="A6" s="289">
        <v>1</v>
      </c>
      <c r="B6" s="300" t="s">
        <v>506</v>
      </c>
      <c r="C6" s="183" t="s">
        <v>507</v>
      </c>
      <c r="D6" s="184">
        <v>5</v>
      </c>
      <c r="E6" s="184">
        <v>5</v>
      </c>
      <c r="F6" s="184">
        <v>5</v>
      </c>
      <c r="G6" s="184">
        <v>5</v>
      </c>
      <c r="H6" s="184">
        <v>5</v>
      </c>
      <c r="I6" s="185" t="s">
        <v>508</v>
      </c>
      <c r="J6" s="185" t="s">
        <v>508</v>
      </c>
      <c r="K6" s="184">
        <v>5</v>
      </c>
      <c r="L6" s="184">
        <v>5</v>
      </c>
      <c r="M6" s="184">
        <v>5</v>
      </c>
      <c r="N6" s="184">
        <v>5</v>
      </c>
      <c r="O6" s="184">
        <v>5</v>
      </c>
      <c r="P6" s="185" t="s">
        <v>508</v>
      </c>
      <c r="Q6" s="185" t="s">
        <v>508</v>
      </c>
      <c r="R6" s="184" t="s">
        <v>509</v>
      </c>
      <c r="S6" s="184" t="s">
        <v>509</v>
      </c>
      <c r="T6" s="184" t="s">
        <v>509</v>
      </c>
      <c r="U6" s="184" t="s">
        <v>509</v>
      </c>
      <c r="V6" s="184" t="s">
        <v>509</v>
      </c>
      <c r="W6" s="185" t="s">
        <v>508</v>
      </c>
      <c r="X6" s="185" t="s">
        <v>508</v>
      </c>
      <c r="Y6" s="184">
        <v>5</v>
      </c>
      <c r="Z6" s="184">
        <v>5</v>
      </c>
      <c r="AA6" s="184">
        <v>5</v>
      </c>
      <c r="AB6" s="184">
        <v>5</v>
      </c>
      <c r="AC6" s="184">
        <v>5</v>
      </c>
      <c r="AD6" s="185" t="s">
        <v>508</v>
      </c>
      <c r="AE6" s="185" t="s">
        <v>508</v>
      </c>
      <c r="AF6" s="184">
        <v>5</v>
      </c>
      <c r="AG6" s="184">
        <v>5</v>
      </c>
      <c r="AH6" s="184">
        <v>5</v>
      </c>
      <c r="AI6" s="184">
        <v>1</v>
      </c>
      <c r="AJ6" s="184">
        <f>COUNTIF(D6:AH6,5)</f>
        <v>18</v>
      </c>
      <c r="AK6" s="184">
        <f>SUM(C6:AG6)</f>
        <v>85</v>
      </c>
      <c r="AL6" s="184"/>
      <c r="AM6" s="186"/>
    </row>
    <row r="7" spans="1:39" ht="15.75" thickBot="1" x14ac:dyDescent="0.3">
      <c r="A7" s="290"/>
      <c r="B7" s="296"/>
      <c r="C7" s="188"/>
      <c r="D7" s="189"/>
      <c r="E7" s="189"/>
      <c r="F7" s="189"/>
      <c r="G7" s="189"/>
      <c r="H7" s="189"/>
      <c r="I7" s="190" t="s">
        <v>508</v>
      </c>
      <c r="J7" s="190" t="s">
        <v>508</v>
      </c>
      <c r="K7" s="189"/>
      <c r="L7" s="189"/>
      <c r="M7" s="189"/>
      <c r="N7" s="189"/>
      <c r="O7" s="189"/>
      <c r="P7" s="190" t="s">
        <v>508</v>
      </c>
      <c r="Q7" s="190" t="s">
        <v>508</v>
      </c>
      <c r="R7" s="189"/>
      <c r="S7" s="189"/>
      <c r="T7" s="189"/>
      <c r="U7" s="189"/>
      <c r="V7" s="189"/>
      <c r="W7" s="190" t="s">
        <v>508</v>
      </c>
      <c r="X7" s="190" t="s">
        <v>508</v>
      </c>
      <c r="Y7" s="189"/>
      <c r="Z7" s="189"/>
      <c r="AA7" s="189"/>
      <c r="AB7" s="189"/>
      <c r="AC7" s="189"/>
      <c r="AD7" s="190" t="s">
        <v>508</v>
      </c>
      <c r="AE7" s="190" t="s">
        <v>508</v>
      </c>
      <c r="AF7" s="189"/>
      <c r="AG7" s="189"/>
      <c r="AH7" s="189"/>
      <c r="AI7" s="189"/>
      <c r="AJ7" s="189"/>
      <c r="AK7" s="189"/>
      <c r="AL7" s="189"/>
      <c r="AM7" s="186"/>
    </row>
    <row r="8" spans="1:39" ht="15" customHeight="1" x14ac:dyDescent="0.25">
      <c r="A8" s="288">
        <v>2</v>
      </c>
      <c r="B8" s="294" t="s">
        <v>510</v>
      </c>
      <c r="C8" s="191" t="s">
        <v>511</v>
      </c>
      <c r="D8" s="192">
        <v>4</v>
      </c>
      <c r="E8" s="192">
        <v>4</v>
      </c>
      <c r="F8" s="192">
        <v>4</v>
      </c>
      <c r="G8" s="192">
        <v>4</v>
      </c>
      <c r="H8" s="192">
        <v>4</v>
      </c>
      <c r="I8" s="193" t="s">
        <v>508</v>
      </c>
      <c r="J8" s="193" t="s">
        <v>508</v>
      </c>
      <c r="K8" s="192">
        <v>4</v>
      </c>
      <c r="L8" s="192">
        <v>4</v>
      </c>
      <c r="M8" s="192">
        <v>4</v>
      </c>
      <c r="N8" s="192">
        <v>4</v>
      </c>
      <c r="O8" s="192">
        <v>4</v>
      </c>
      <c r="P8" s="193" t="s">
        <v>508</v>
      </c>
      <c r="Q8" s="193" t="s">
        <v>508</v>
      </c>
      <c r="R8" s="192">
        <v>4</v>
      </c>
      <c r="S8" s="192">
        <v>4</v>
      </c>
      <c r="T8" s="192">
        <v>4</v>
      </c>
      <c r="U8" s="192">
        <v>4</v>
      </c>
      <c r="V8" s="192">
        <v>4</v>
      </c>
      <c r="W8" s="193" t="s">
        <v>508</v>
      </c>
      <c r="X8" s="193" t="s">
        <v>508</v>
      </c>
      <c r="Y8" s="192">
        <v>4</v>
      </c>
      <c r="Z8" s="192">
        <v>4</v>
      </c>
      <c r="AA8" s="192">
        <v>4</v>
      </c>
      <c r="AB8" s="192">
        <v>4</v>
      </c>
      <c r="AC8" s="192">
        <v>4</v>
      </c>
      <c r="AD8" s="193" t="s">
        <v>508</v>
      </c>
      <c r="AE8" s="193" t="s">
        <v>508</v>
      </c>
      <c r="AF8" s="192" t="s">
        <v>509</v>
      </c>
      <c r="AG8" s="192" t="s">
        <v>509</v>
      </c>
      <c r="AH8" s="192" t="s">
        <v>509</v>
      </c>
      <c r="AI8" s="192">
        <v>1</v>
      </c>
      <c r="AJ8" s="192">
        <f>COUNTIF(C8:AG8,4)</f>
        <v>20</v>
      </c>
      <c r="AK8" s="192"/>
      <c r="AL8" s="192"/>
      <c r="AM8" s="186"/>
    </row>
    <row r="9" spans="1:39" ht="15.75" thickBot="1" x14ac:dyDescent="0.3">
      <c r="A9" s="290"/>
      <c r="B9" s="296"/>
      <c r="C9" s="194"/>
      <c r="D9" s="189"/>
      <c r="E9" s="189"/>
      <c r="F9" s="189"/>
      <c r="G9" s="189"/>
      <c r="H9" s="189"/>
      <c r="I9" s="190" t="s">
        <v>508</v>
      </c>
      <c r="J9" s="190" t="s">
        <v>508</v>
      </c>
      <c r="K9" s="189"/>
      <c r="L9" s="189"/>
      <c r="M9" s="189"/>
      <c r="N9" s="189"/>
      <c r="O9" s="189"/>
      <c r="P9" s="190" t="s">
        <v>508</v>
      </c>
      <c r="Q9" s="190" t="s">
        <v>508</v>
      </c>
      <c r="R9" s="189"/>
      <c r="S9" s="189"/>
      <c r="T9" s="189"/>
      <c r="U9" s="189"/>
      <c r="V9" s="189"/>
      <c r="W9" s="190" t="s">
        <v>508</v>
      </c>
      <c r="X9" s="190" t="s">
        <v>508</v>
      </c>
      <c r="Y9" s="189"/>
      <c r="Z9" s="189"/>
      <c r="AA9" s="189"/>
      <c r="AB9" s="189"/>
      <c r="AC9" s="189"/>
      <c r="AD9" s="190" t="s">
        <v>508</v>
      </c>
      <c r="AE9" s="190" t="s">
        <v>508</v>
      </c>
      <c r="AF9" s="189"/>
      <c r="AG9" s="189"/>
      <c r="AH9" s="189"/>
      <c r="AI9" s="189"/>
      <c r="AJ9" s="189"/>
      <c r="AK9" s="189"/>
      <c r="AL9" s="189"/>
      <c r="AM9" s="186"/>
    </row>
    <row r="10" spans="1:39" ht="15" customHeight="1" x14ac:dyDescent="0.25">
      <c r="A10" s="288">
        <v>3</v>
      </c>
      <c r="B10" s="294" t="s">
        <v>512</v>
      </c>
      <c r="C10" s="195" t="s">
        <v>513</v>
      </c>
      <c r="D10" s="196">
        <v>8</v>
      </c>
      <c r="E10" s="196">
        <v>8</v>
      </c>
      <c r="F10" s="196">
        <v>8</v>
      </c>
      <c r="G10" s="196">
        <v>8</v>
      </c>
      <c r="H10" s="196">
        <v>8</v>
      </c>
      <c r="I10" s="193" t="s">
        <v>508</v>
      </c>
      <c r="J10" s="193" t="s">
        <v>508</v>
      </c>
      <c r="K10" s="192" t="s">
        <v>509</v>
      </c>
      <c r="L10" s="192" t="s">
        <v>509</v>
      </c>
      <c r="M10" s="192" t="s">
        <v>509</v>
      </c>
      <c r="N10" s="192" t="s">
        <v>509</v>
      </c>
      <c r="O10" s="192" t="s">
        <v>509</v>
      </c>
      <c r="P10" s="192" t="s">
        <v>509</v>
      </c>
      <c r="Q10" s="192" t="s">
        <v>509</v>
      </c>
      <c r="R10" s="192" t="s">
        <v>509</v>
      </c>
      <c r="S10" s="192" t="s">
        <v>509</v>
      </c>
      <c r="T10" s="192" t="s">
        <v>509</v>
      </c>
      <c r="U10" s="192" t="s">
        <v>509</v>
      </c>
      <c r="V10" s="192" t="s">
        <v>509</v>
      </c>
      <c r="W10" s="192" t="s">
        <v>509</v>
      </c>
      <c r="X10" s="192" t="s">
        <v>509</v>
      </c>
      <c r="Y10" s="192">
        <v>8</v>
      </c>
      <c r="Z10" s="192">
        <v>8</v>
      </c>
      <c r="AA10" s="192">
        <v>8</v>
      </c>
      <c r="AB10" s="192">
        <v>8</v>
      </c>
      <c r="AC10" s="192">
        <v>8</v>
      </c>
      <c r="AD10" s="193" t="s">
        <v>508</v>
      </c>
      <c r="AE10" s="193" t="s">
        <v>508</v>
      </c>
      <c r="AF10" s="192">
        <v>8</v>
      </c>
      <c r="AG10" s="192">
        <v>8</v>
      </c>
      <c r="AH10" s="192">
        <v>8</v>
      </c>
      <c r="AI10" s="192">
        <v>1.1100000000000001</v>
      </c>
      <c r="AJ10" s="192">
        <f>COUNTIF(C10:AG10,8)</f>
        <v>12</v>
      </c>
      <c r="AK10" s="192">
        <f>SUM(AE10:AH10)</f>
        <v>24</v>
      </c>
      <c r="AL10" s="192"/>
      <c r="AM10" s="186"/>
    </row>
    <row r="11" spans="1:39" ht="15.75" thickBot="1" x14ac:dyDescent="0.3">
      <c r="A11" s="290"/>
      <c r="B11" s="296"/>
      <c r="C11" s="188"/>
      <c r="D11" s="189"/>
      <c r="E11" s="189"/>
      <c r="F11" s="189"/>
      <c r="G11" s="189"/>
      <c r="H11" s="189"/>
      <c r="I11" s="190" t="s">
        <v>508</v>
      </c>
      <c r="J11" s="190" t="s">
        <v>508</v>
      </c>
      <c r="K11" s="189"/>
      <c r="L11" s="189"/>
      <c r="M11" s="189"/>
      <c r="N11" s="189"/>
      <c r="O11" s="189"/>
      <c r="P11" s="190" t="s">
        <v>508</v>
      </c>
      <c r="Q11" s="190" t="s">
        <v>508</v>
      </c>
      <c r="R11" s="189"/>
      <c r="S11" s="189"/>
      <c r="T11" s="189"/>
      <c r="U11" s="189"/>
      <c r="V11" s="189"/>
      <c r="W11" s="190" t="s">
        <v>508</v>
      </c>
      <c r="X11" s="190" t="s">
        <v>508</v>
      </c>
      <c r="Y11" s="189"/>
      <c r="Z11" s="189"/>
      <c r="AA11" s="189"/>
      <c r="AB11" s="189"/>
      <c r="AC11" s="189"/>
      <c r="AD11" s="190" t="s">
        <v>508</v>
      </c>
      <c r="AE11" s="190" t="s">
        <v>508</v>
      </c>
      <c r="AF11" s="189"/>
      <c r="AG11" s="189"/>
      <c r="AH11" s="189"/>
      <c r="AI11" s="189"/>
      <c r="AJ11" s="189"/>
      <c r="AK11" s="189"/>
      <c r="AL11" s="189"/>
      <c r="AM11" s="186"/>
    </row>
    <row r="12" spans="1:39" ht="15" customHeight="1" x14ac:dyDescent="0.25">
      <c r="A12" s="288">
        <v>4</v>
      </c>
      <c r="B12" s="301" t="s">
        <v>514</v>
      </c>
      <c r="C12" s="195" t="s">
        <v>507</v>
      </c>
      <c r="D12" s="192">
        <v>5</v>
      </c>
      <c r="E12" s="192">
        <v>5</v>
      </c>
      <c r="F12" s="192">
        <v>5</v>
      </c>
      <c r="G12" s="192">
        <v>5</v>
      </c>
      <c r="H12" s="192">
        <v>5</v>
      </c>
      <c r="I12" s="193" t="s">
        <v>508</v>
      </c>
      <c r="J12" s="193" t="s">
        <v>508</v>
      </c>
      <c r="K12" s="192">
        <v>5</v>
      </c>
      <c r="L12" s="192">
        <v>5</v>
      </c>
      <c r="M12" s="192">
        <v>5</v>
      </c>
      <c r="N12" s="192">
        <v>5</v>
      </c>
      <c r="O12" s="192">
        <v>5</v>
      </c>
      <c r="P12" s="193" t="s">
        <v>508</v>
      </c>
      <c r="Q12" s="193" t="s">
        <v>508</v>
      </c>
      <c r="R12" s="192">
        <v>5</v>
      </c>
      <c r="S12" s="192">
        <v>5</v>
      </c>
      <c r="T12" s="192">
        <v>5</v>
      </c>
      <c r="U12" s="192">
        <v>5</v>
      </c>
      <c r="V12" s="192">
        <v>5</v>
      </c>
      <c r="W12" s="193" t="s">
        <v>508</v>
      </c>
      <c r="X12" s="193" t="s">
        <v>508</v>
      </c>
      <c r="Y12" s="192">
        <v>5</v>
      </c>
      <c r="Z12" s="192">
        <v>5</v>
      </c>
      <c r="AA12" s="192">
        <v>5</v>
      </c>
      <c r="AB12" s="192">
        <v>5</v>
      </c>
      <c r="AC12" s="192">
        <v>5</v>
      </c>
      <c r="AD12" s="193" t="s">
        <v>508</v>
      </c>
      <c r="AE12" s="193" t="s">
        <v>508</v>
      </c>
      <c r="AF12" s="192">
        <v>5</v>
      </c>
      <c r="AG12" s="192">
        <v>5</v>
      </c>
      <c r="AH12" s="192">
        <v>5</v>
      </c>
      <c r="AI12" s="192">
        <v>1</v>
      </c>
      <c r="AJ12" s="192">
        <f>COUNTIF(D12:AH12,5)</f>
        <v>23</v>
      </c>
      <c r="AK12" s="192">
        <f>SUM(AK29)+SUMIF(D12:AH12,5)</f>
        <v>115</v>
      </c>
      <c r="AL12" s="192"/>
      <c r="AM12" s="186"/>
    </row>
    <row r="13" spans="1:39" ht="15.75" thickBot="1" x14ac:dyDescent="0.3">
      <c r="A13" s="290"/>
      <c r="B13" s="290"/>
      <c r="C13" s="197" t="s">
        <v>513</v>
      </c>
      <c r="D13" s="189"/>
      <c r="E13" s="189"/>
      <c r="F13" s="189"/>
      <c r="G13" s="189"/>
      <c r="H13" s="189"/>
      <c r="I13" s="190" t="s">
        <v>508</v>
      </c>
      <c r="J13" s="190" t="s">
        <v>508</v>
      </c>
      <c r="K13" s="189">
        <v>4</v>
      </c>
      <c r="L13" s="189">
        <v>4</v>
      </c>
      <c r="M13" s="189">
        <v>4</v>
      </c>
      <c r="N13" s="189">
        <v>4</v>
      </c>
      <c r="O13" s="189">
        <v>4</v>
      </c>
      <c r="P13" s="190" t="s">
        <v>508</v>
      </c>
      <c r="Q13" s="190" t="s">
        <v>508</v>
      </c>
      <c r="R13" s="189">
        <v>4</v>
      </c>
      <c r="S13" s="189">
        <v>4</v>
      </c>
      <c r="T13" s="189">
        <v>4</v>
      </c>
      <c r="U13" s="189">
        <v>4</v>
      </c>
      <c r="V13" s="189">
        <v>4</v>
      </c>
      <c r="W13" s="190" t="s">
        <v>508</v>
      </c>
      <c r="X13" s="190" t="s">
        <v>508</v>
      </c>
      <c r="Y13" s="189"/>
      <c r="Z13" s="189"/>
      <c r="AA13" s="189"/>
      <c r="AB13" s="189"/>
      <c r="AC13" s="189"/>
      <c r="AD13" s="190" t="s">
        <v>508</v>
      </c>
      <c r="AE13" s="190" t="s">
        <v>508</v>
      </c>
      <c r="AF13" s="189"/>
      <c r="AG13" s="189"/>
      <c r="AH13" s="189"/>
      <c r="AI13" s="189">
        <v>0.67</v>
      </c>
      <c r="AJ13" s="189">
        <f>COUNTIF(D13:AH13,4)</f>
        <v>10</v>
      </c>
      <c r="AK13" s="189">
        <f>SUM(D13:AH13)</f>
        <v>40</v>
      </c>
      <c r="AL13" s="189" t="s">
        <v>515</v>
      </c>
      <c r="AM13" s="186"/>
    </row>
    <row r="14" spans="1:39" ht="15" customHeight="1" x14ac:dyDescent="0.25">
      <c r="A14" s="288">
        <v>5</v>
      </c>
      <c r="B14" s="294" t="s">
        <v>516</v>
      </c>
      <c r="C14" s="195" t="s">
        <v>507</v>
      </c>
      <c r="D14" s="192">
        <v>5</v>
      </c>
      <c r="E14" s="192">
        <v>5</v>
      </c>
      <c r="F14" s="192">
        <v>5</v>
      </c>
      <c r="G14" s="192">
        <v>5</v>
      </c>
      <c r="H14" s="192">
        <v>5</v>
      </c>
      <c r="I14" s="193" t="s">
        <v>508</v>
      </c>
      <c r="J14" s="193" t="s">
        <v>508</v>
      </c>
      <c r="K14" s="192">
        <v>5</v>
      </c>
      <c r="L14" s="192">
        <v>5</v>
      </c>
      <c r="M14" s="192">
        <v>5</v>
      </c>
      <c r="N14" s="192">
        <v>5</v>
      </c>
      <c r="O14" s="192">
        <v>5</v>
      </c>
      <c r="P14" s="193" t="s">
        <v>508</v>
      </c>
      <c r="Q14" s="193" t="s">
        <v>508</v>
      </c>
      <c r="R14" s="192">
        <v>5</v>
      </c>
      <c r="S14" s="192">
        <v>5</v>
      </c>
      <c r="T14" s="192">
        <v>5</v>
      </c>
      <c r="U14" s="192">
        <v>5</v>
      </c>
      <c r="V14" s="192">
        <v>5</v>
      </c>
      <c r="W14" s="193" t="s">
        <v>508</v>
      </c>
      <c r="X14" s="193" t="s">
        <v>508</v>
      </c>
      <c r="Y14" s="192">
        <v>5</v>
      </c>
      <c r="Z14" s="192">
        <v>5</v>
      </c>
      <c r="AA14" s="192">
        <v>5</v>
      </c>
      <c r="AB14" s="192">
        <v>5</v>
      </c>
      <c r="AC14" s="192">
        <v>5</v>
      </c>
      <c r="AD14" s="193" t="s">
        <v>508</v>
      </c>
      <c r="AE14" s="193" t="s">
        <v>508</v>
      </c>
      <c r="AF14" s="192">
        <v>5</v>
      </c>
      <c r="AG14" s="192">
        <v>5</v>
      </c>
      <c r="AH14" s="192">
        <v>5</v>
      </c>
      <c r="AI14" s="192">
        <v>1</v>
      </c>
      <c r="AJ14" s="192">
        <f>COUNTIF(D14:AH14,5)</f>
        <v>23</v>
      </c>
      <c r="AK14" s="192">
        <f>SUM(AK12:AK13,D14:H14,K14:O14,R14:V14,Y14:AC14,AF14:AH14)</f>
        <v>270</v>
      </c>
      <c r="AL14" s="192"/>
      <c r="AM14" s="186"/>
    </row>
    <row r="15" spans="1:39" ht="15.75" thickBot="1" x14ac:dyDescent="0.3">
      <c r="A15" s="290"/>
      <c r="B15" s="296"/>
      <c r="C15" s="188" t="s">
        <v>517</v>
      </c>
      <c r="D15" s="189">
        <v>7</v>
      </c>
      <c r="E15" s="189">
        <v>7</v>
      </c>
      <c r="F15" s="189">
        <v>7</v>
      </c>
      <c r="G15" s="189">
        <v>7</v>
      </c>
      <c r="H15" s="189">
        <v>7</v>
      </c>
      <c r="I15" s="190" t="s">
        <v>508</v>
      </c>
      <c r="J15" s="190" t="s">
        <v>508</v>
      </c>
      <c r="K15" s="189">
        <v>7</v>
      </c>
      <c r="L15" s="189">
        <v>7</v>
      </c>
      <c r="M15" s="189">
        <v>7</v>
      </c>
      <c r="N15" s="189">
        <v>7</v>
      </c>
      <c r="O15" s="189">
        <v>7</v>
      </c>
      <c r="P15" s="190" t="s">
        <v>508</v>
      </c>
      <c r="Q15" s="190" t="s">
        <v>508</v>
      </c>
      <c r="R15" s="189">
        <v>7</v>
      </c>
      <c r="S15" s="189">
        <v>7</v>
      </c>
      <c r="T15" s="189">
        <v>7</v>
      </c>
      <c r="U15" s="189">
        <v>7</v>
      </c>
      <c r="V15" s="189">
        <v>7</v>
      </c>
      <c r="W15" s="190" t="s">
        <v>508</v>
      </c>
      <c r="X15" s="190" t="s">
        <v>508</v>
      </c>
      <c r="Y15" s="189">
        <v>7</v>
      </c>
      <c r="Z15" s="189">
        <v>7</v>
      </c>
      <c r="AA15" s="189">
        <v>7</v>
      </c>
      <c r="AB15" s="189">
        <v>7</v>
      </c>
      <c r="AC15" s="189">
        <v>7</v>
      </c>
      <c r="AD15" s="190" t="s">
        <v>508</v>
      </c>
      <c r="AE15" s="190" t="s">
        <v>508</v>
      </c>
      <c r="AF15" s="189">
        <v>7</v>
      </c>
      <c r="AG15" s="189">
        <v>7</v>
      </c>
      <c r="AH15" s="189">
        <v>7</v>
      </c>
      <c r="AI15" s="189">
        <v>1</v>
      </c>
      <c r="AJ15" s="189">
        <f>COUNTIF(D15:AH15,7)</f>
        <v>23</v>
      </c>
      <c r="AK15" s="189"/>
      <c r="AL15" s="189"/>
      <c r="AM15" s="186"/>
    </row>
    <row r="16" spans="1:39" ht="15" customHeight="1" x14ac:dyDescent="0.25">
      <c r="A16" s="288">
        <v>6</v>
      </c>
      <c r="B16" s="297" t="s">
        <v>518</v>
      </c>
      <c r="C16" s="191" t="s">
        <v>511</v>
      </c>
      <c r="D16" s="192">
        <v>4</v>
      </c>
      <c r="E16" s="192">
        <v>4</v>
      </c>
      <c r="F16" s="192">
        <v>4</v>
      </c>
      <c r="G16" s="192">
        <v>4</v>
      </c>
      <c r="H16" s="192">
        <v>4</v>
      </c>
      <c r="I16" s="193" t="s">
        <v>508</v>
      </c>
      <c r="J16" s="193" t="s">
        <v>508</v>
      </c>
      <c r="K16" s="192">
        <v>4</v>
      </c>
      <c r="L16" s="192">
        <v>4</v>
      </c>
      <c r="M16" s="192">
        <v>4</v>
      </c>
      <c r="N16" s="192">
        <v>4</v>
      </c>
      <c r="O16" s="192">
        <v>4</v>
      </c>
      <c r="P16" s="193" t="s">
        <v>508</v>
      </c>
      <c r="Q16" s="193" t="s">
        <v>508</v>
      </c>
      <c r="R16" s="192">
        <v>4</v>
      </c>
      <c r="S16" s="192">
        <v>4</v>
      </c>
      <c r="T16" s="192">
        <v>4</v>
      </c>
      <c r="U16" s="192">
        <v>4</v>
      </c>
      <c r="V16" s="192">
        <v>4</v>
      </c>
      <c r="W16" s="193" t="s">
        <v>508</v>
      </c>
      <c r="X16" s="193" t="s">
        <v>508</v>
      </c>
      <c r="Y16" s="192">
        <v>4</v>
      </c>
      <c r="Z16" s="192">
        <v>4</v>
      </c>
      <c r="AA16" s="192">
        <v>4</v>
      </c>
      <c r="AB16" s="192">
        <v>4</v>
      </c>
      <c r="AC16" s="192">
        <v>4</v>
      </c>
      <c r="AD16" s="193" t="s">
        <v>508</v>
      </c>
      <c r="AE16" s="193" t="s">
        <v>508</v>
      </c>
      <c r="AF16" s="192">
        <v>4</v>
      </c>
      <c r="AG16" s="192">
        <v>4</v>
      </c>
      <c r="AH16" s="192">
        <v>4</v>
      </c>
      <c r="AI16" s="192">
        <v>1</v>
      </c>
      <c r="AJ16" s="192">
        <f>COUNTIF(D16:AH16,4)</f>
        <v>23</v>
      </c>
      <c r="AK16" s="192">
        <f>SUM(D16:AH16)</f>
        <v>92</v>
      </c>
      <c r="AL16" s="192"/>
      <c r="AM16" s="186"/>
    </row>
    <row r="17" spans="1:39" x14ac:dyDescent="0.25">
      <c r="A17" s="289"/>
      <c r="B17" s="298"/>
      <c r="C17" s="198"/>
      <c r="D17" s="199"/>
      <c r="E17" s="199"/>
      <c r="F17" s="199"/>
      <c r="G17" s="199"/>
      <c r="H17" s="199"/>
      <c r="I17" s="200"/>
      <c r="J17" s="200"/>
      <c r="K17" s="199"/>
      <c r="L17" s="199"/>
      <c r="M17" s="199"/>
      <c r="N17" s="199"/>
      <c r="O17" s="199"/>
      <c r="P17" s="200"/>
      <c r="Q17" s="200"/>
      <c r="R17" s="199"/>
      <c r="S17" s="199"/>
      <c r="T17" s="199"/>
      <c r="U17" s="199"/>
      <c r="V17" s="199"/>
      <c r="W17" s="200"/>
      <c r="X17" s="200"/>
      <c r="Y17" s="199"/>
      <c r="Z17" s="199"/>
      <c r="AA17" s="199"/>
      <c r="AB17" s="199"/>
      <c r="AC17" s="199"/>
      <c r="AD17" s="200"/>
      <c r="AE17" s="200"/>
      <c r="AF17" s="199"/>
      <c r="AG17" s="199"/>
      <c r="AH17" s="199"/>
      <c r="AI17" s="199"/>
      <c r="AJ17" s="199"/>
      <c r="AK17" s="199"/>
      <c r="AL17" s="199"/>
      <c r="AM17" s="186"/>
    </row>
    <row r="18" spans="1:39" ht="15.75" thickBot="1" x14ac:dyDescent="0.3">
      <c r="A18" s="290"/>
      <c r="B18" s="299"/>
      <c r="C18" s="188"/>
      <c r="D18" s="189"/>
      <c r="E18" s="189"/>
      <c r="F18" s="189"/>
      <c r="G18" s="189"/>
      <c r="H18" s="189"/>
      <c r="I18" s="201" t="s">
        <v>508</v>
      </c>
      <c r="J18" s="201" t="s">
        <v>508</v>
      </c>
      <c r="K18" s="189"/>
      <c r="L18" s="189"/>
      <c r="M18" s="189"/>
      <c r="N18" s="189"/>
      <c r="O18" s="189"/>
      <c r="P18" s="190" t="s">
        <v>508</v>
      </c>
      <c r="Q18" s="190" t="s">
        <v>508</v>
      </c>
      <c r="R18" s="189"/>
      <c r="S18" s="189"/>
      <c r="T18" s="189"/>
      <c r="U18" s="189"/>
      <c r="V18" s="189"/>
      <c r="W18" s="190" t="s">
        <v>508</v>
      </c>
      <c r="X18" s="190" t="s">
        <v>508</v>
      </c>
      <c r="Y18" s="189"/>
      <c r="Z18" s="189"/>
      <c r="AA18" s="189"/>
      <c r="AB18" s="189"/>
      <c r="AC18" s="189"/>
      <c r="AD18" s="190" t="s">
        <v>508</v>
      </c>
      <c r="AE18" s="190" t="s">
        <v>508</v>
      </c>
      <c r="AF18" s="189"/>
      <c r="AG18" s="189"/>
      <c r="AH18" s="189"/>
      <c r="AI18" s="189"/>
      <c r="AJ18" s="189"/>
      <c r="AK18" s="189"/>
      <c r="AL18" s="189"/>
      <c r="AM18" s="186"/>
    </row>
    <row r="19" spans="1:39" ht="15" customHeight="1" x14ac:dyDescent="0.25">
      <c r="A19" s="288">
        <v>7</v>
      </c>
      <c r="B19" s="294" t="s">
        <v>519</v>
      </c>
      <c r="C19" s="195" t="s">
        <v>507</v>
      </c>
      <c r="D19" s="192">
        <v>5</v>
      </c>
      <c r="E19" s="192">
        <v>5</v>
      </c>
      <c r="F19" s="192">
        <v>5</v>
      </c>
      <c r="G19" s="192">
        <v>5</v>
      </c>
      <c r="H19" s="192">
        <v>5</v>
      </c>
      <c r="I19" s="181" t="s">
        <v>508</v>
      </c>
      <c r="J19" s="181" t="s">
        <v>508</v>
      </c>
      <c r="K19" s="192">
        <v>5</v>
      </c>
      <c r="L19" s="192">
        <v>5</v>
      </c>
      <c r="M19" s="192">
        <v>5</v>
      </c>
      <c r="N19" s="192">
        <v>5</v>
      </c>
      <c r="O19" s="192">
        <v>5</v>
      </c>
      <c r="P19" s="202" t="s">
        <v>508</v>
      </c>
      <c r="Q19" s="202" t="s">
        <v>508</v>
      </c>
      <c r="R19" s="203" t="s">
        <v>520</v>
      </c>
      <c r="S19" s="203" t="s">
        <v>520</v>
      </c>
      <c r="T19" s="203" t="s">
        <v>520</v>
      </c>
      <c r="U19" s="203" t="s">
        <v>520</v>
      </c>
      <c r="V19" s="203" t="s">
        <v>520</v>
      </c>
      <c r="W19" s="202" t="s">
        <v>520</v>
      </c>
      <c r="X19" s="202" t="s">
        <v>520</v>
      </c>
      <c r="Y19" s="203" t="s">
        <v>520</v>
      </c>
      <c r="Z19" s="192" t="s">
        <v>520</v>
      </c>
      <c r="AA19" s="192" t="s">
        <v>520</v>
      </c>
      <c r="AB19" s="192" t="s">
        <v>520</v>
      </c>
      <c r="AC19" s="203" t="s">
        <v>520</v>
      </c>
      <c r="AD19" s="202" t="s">
        <v>508</v>
      </c>
      <c r="AE19" s="202" t="s">
        <v>508</v>
      </c>
      <c r="AF19" s="192">
        <v>5</v>
      </c>
      <c r="AG19" s="192">
        <v>5</v>
      </c>
      <c r="AH19" s="192">
        <v>5</v>
      </c>
      <c r="AI19" s="192">
        <v>1</v>
      </c>
      <c r="AJ19" s="192">
        <f>COUNTIF(D19:AH19,5)</f>
        <v>13</v>
      </c>
      <c r="AK19" s="192">
        <f>SUM(D19:AH19)</f>
        <v>65</v>
      </c>
      <c r="AL19" s="192"/>
      <c r="AM19" s="186"/>
    </row>
    <row r="20" spans="1:39" x14ac:dyDescent="0.25">
      <c r="A20" s="289"/>
      <c r="B20" s="300"/>
      <c r="C20" s="204"/>
      <c r="D20" s="180"/>
      <c r="E20" s="180"/>
      <c r="F20" s="180"/>
      <c r="G20" s="180"/>
      <c r="H20" s="180"/>
      <c r="I20" s="181" t="s">
        <v>508</v>
      </c>
      <c r="J20" s="181" t="s">
        <v>508</v>
      </c>
      <c r="K20" s="180"/>
      <c r="L20" s="180"/>
      <c r="M20" s="180"/>
      <c r="N20" s="180"/>
      <c r="O20" s="180"/>
      <c r="P20" s="181" t="s">
        <v>508</v>
      </c>
      <c r="Q20" s="181" t="s">
        <v>508</v>
      </c>
      <c r="R20" s="180"/>
      <c r="S20" s="180"/>
      <c r="T20" s="180"/>
      <c r="U20" s="180"/>
      <c r="V20" s="180"/>
      <c r="W20" s="181" t="s">
        <v>508</v>
      </c>
      <c r="X20" s="181" t="s">
        <v>508</v>
      </c>
      <c r="Y20" s="180"/>
      <c r="Z20" s="180"/>
      <c r="AA20" s="180"/>
      <c r="AB20" s="180"/>
      <c r="AC20" s="180"/>
      <c r="AD20" s="181" t="s">
        <v>508</v>
      </c>
      <c r="AE20" s="181" t="s">
        <v>508</v>
      </c>
      <c r="AF20" s="180"/>
      <c r="AG20" s="180"/>
      <c r="AH20" s="180"/>
      <c r="AI20" s="180"/>
      <c r="AJ20" s="180"/>
      <c r="AK20" s="180"/>
      <c r="AL20" s="180"/>
      <c r="AM20" s="186"/>
    </row>
    <row r="21" spans="1:39" ht="15.75" thickBot="1" x14ac:dyDescent="0.3">
      <c r="A21" s="290"/>
      <c r="B21" s="295"/>
      <c r="C21" s="188"/>
      <c r="D21" s="189"/>
      <c r="E21" s="189"/>
      <c r="F21" s="189"/>
      <c r="G21" s="189"/>
      <c r="H21" s="189"/>
      <c r="I21" s="190" t="s">
        <v>508</v>
      </c>
      <c r="J21" s="190" t="s">
        <v>508</v>
      </c>
      <c r="K21" s="189"/>
      <c r="L21" s="189"/>
      <c r="M21" s="189"/>
      <c r="N21" s="189"/>
      <c r="O21" s="189"/>
      <c r="P21" s="205" t="s">
        <v>508</v>
      </c>
      <c r="Q21" s="205" t="s">
        <v>508</v>
      </c>
      <c r="R21" s="206"/>
      <c r="S21" s="206"/>
      <c r="T21" s="206"/>
      <c r="U21" s="206"/>
      <c r="V21" s="206"/>
      <c r="W21" s="205" t="s">
        <v>508</v>
      </c>
      <c r="X21" s="205" t="s">
        <v>508</v>
      </c>
      <c r="Y21" s="206"/>
      <c r="Z21" s="189"/>
      <c r="AA21" s="189"/>
      <c r="AB21" s="189"/>
      <c r="AC21" s="206"/>
      <c r="AD21" s="205" t="s">
        <v>508</v>
      </c>
      <c r="AE21" s="205" t="s">
        <v>508</v>
      </c>
      <c r="AF21" s="206"/>
      <c r="AG21" s="189"/>
      <c r="AH21" s="189"/>
      <c r="AI21" s="189"/>
      <c r="AJ21" s="189"/>
      <c r="AK21" s="189"/>
      <c r="AL21" s="189"/>
      <c r="AM21" s="186"/>
    </row>
    <row r="22" spans="1:39" ht="18" customHeight="1" thickBot="1" x14ac:dyDescent="0.3">
      <c r="A22" s="288">
        <v>8</v>
      </c>
      <c r="B22" s="291" t="s">
        <v>521</v>
      </c>
      <c r="C22" s="195" t="s">
        <v>507</v>
      </c>
      <c r="D22" s="192">
        <v>5</v>
      </c>
      <c r="E22" s="192">
        <v>5</v>
      </c>
      <c r="F22" s="192">
        <v>5</v>
      </c>
      <c r="G22" s="192">
        <v>5</v>
      </c>
      <c r="H22" s="192">
        <v>5</v>
      </c>
      <c r="I22" s="200" t="s">
        <v>508</v>
      </c>
      <c r="J22" s="200" t="s">
        <v>508</v>
      </c>
      <c r="K22" s="192">
        <v>5</v>
      </c>
      <c r="L22" s="192">
        <v>5</v>
      </c>
      <c r="M22" s="192">
        <v>5</v>
      </c>
      <c r="N22" s="192">
        <v>5</v>
      </c>
      <c r="O22" s="192">
        <v>5</v>
      </c>
      <c r="P22" s="202" t="s">
        <v>508</v>
      </c>
      <c r="Q22" s="202" t="s">
        <v>508</v>
      </c>
      <c r="R22" s="192">
        <v>5</v>
      </c>
      <c r="S22" s="192">
        <v>5</v>
      </c>
      <c r="T22" s="192">
        <v>5</v>
      </c>
      <c r="U22" s="192">
        <v>5</v>
      </c>
      <c r="V22" s="192">
        <v>5</v>
      </c>
      <c r="W22" s="202" t="s">
        <v>508</v>
      </c>
      <c r="X22" s="202" t="s">
        <v>508</v>
      </c>
      <c r="Y22" s="192">
        <v>5</v>
      </c>
      <c r="Z22" s="192">
        <v>5</v>
      </c>
      <c r="AA22" s="192">
        <v>5</v>
      </c>
      <c r="AB22" s="192">
        <v>5</v>
      </c>
      <c r="AC22" s="192">
        <v>5</v>
      </c>
      <c r="AD22" s="202" t="s">
        <v>508</v>
      </c>
      <c r="AE22" s="202" t="s">
        <v>508</v>
      </c>
      <c r="AF22" s="192">
        <v>5</v>
      </c>
      <c r="AG22" s="192">
        <v>5</v>
      </c>
      <c r="AH22" s="192">
        <v>5</v>
      </c>
      <c r="AI22" s="192">
        <v>1</v>
      </c>
      <c r="AJ22" s="192">
        <f>COUNTIF(D22:AH22,5)</f>
        <v>23</v>
      </c>
      <c r="AK22" s="192">
        <f>SUM(D22:AH22)</f>
        <v>115</v>
      </c>
      <c r="AL22" s="192"/>
      <c r="AM22" s="186"/>
    </row>
    <row r="23" spans="1:39" x14ac:dyDescent="0.25">
      <c r="A23" s="289"/>
      <c r="B23" s="292"/>
      <c r="C23" s="195" t="s">
        <v>507</v>
      </c>
      <c r="D23" s="180"/>
      <c r="E23" s="180"/>
      <c r="F23" s="180"/>
      <c r="G23" s="180"/>
      <c r="H23" s="180"/>
      <c r="I23" s="181" t="s">
        <v>508</v>
      </c>
      <c r="J23" s="181" t="s">
        <v>508</v>
      </c>
      <c r="K23" s="180"/>
      <c r="L23" s="180"/>
      <c r="M23" s="180"/>
      <c r="N23" s="180"/>
      <c r="O23" s="180"/>
      <c r="P23" s="181" t="s">
        <v>508</v>
      </c>
      <c r="Q23" s="181" t="s">
        <v>508</v>
      </c>
      <c r="R23" s="192">
        <v>5</v>
      </c>
      <c r="S23" s="192">
        <v>5</v>
      </c>
      <c r="T23" s="192">
        <v>5</v>
      </c>
      <c r="U23" s="192">
        <v>5</v>
      </c>
      <c r="V23" s="192">
        <v>5</v>
      </c>
      <c r="W23" s="181" t="s">
        <v>508</v>
      </c>
      <c r="X23" s="181" t="s">
        <v>508</v>
      </c>
      <c r="Y23" s="192">
        <v>5</v>
      </c>
      <c r="Z23" s="192">
        <v>5</v>
      </c>
      <c r="AA23" s="192">
        <v>5</v>
      </c>
      <c r="AB23" s="192">
        <v>5</v>
      </c>
      <c r="AC23" s="192">
        <v>5</v>
      </c>
      <c r="AD23" s="181" t="s">
        <v>508</v>
      </c>
      <c r="AE23" s="181" t="s">
        <v>508</v>
      </c>
      <c r="AF23" s="180"/>
      <c r="AG23" s="180"/>
      <c r="AH23" s="180"/>
      <c r="AI23" s="180">
        <v>1</v>
      </c>
      <c r="AJ23" s="180">
        <f>COUNTIF(D23:AH23,5)</f>
        <v>10</v>
      </c>
      <c r="AK23" s="180">
        <f>SUM(D23:AH23)</f>
        <v>50</v>
      </c>
      <c r="AL23" s="180"/>
      <c r="AM23" s="186"/>
    </row>
    <row r="24" spans="1:39" ht="15.75" thickBot="1" x14ac:dyDescent="0.3">
      <c r="A24" s="290"/>
      <c r="B24" s="293"/>
      <c r="C24" s="188"/>
      <c r="D24" s="189"/>
      <c r="E24" s="189"/>
      <c r="F24" s="189"/>
      <c r="G24" s="189"/>
      <c r="H24" s="206"/>
      <c r="I24" s="200" t="s">
        <v>508</v>
      </c>
      <c r="J24" s="200" t="s">
        <v>508</v>
      </c>
      <c r="K24" s="206"/>
      <c r="L24" s="189"/>
      <c r="M24" s="189"/>
      <c r="N24" s="189"/>
      <c r="O24" s="189"/>
      <c r="P24" s="200" t="s">
        <v>508</v>
      </c>
      <c r="Q24" s="200" t="s">
        <v>508</v>
      </c>
      <c r="R24" s="206"/>
      <c r="S24" s="206"/>
      <c r="T24" s="206"/>
      <c r="U24" s="206"/>
      <c r="V24" s="206"/>
      <c r="W24" s="200" t="s">
        <v>508</v>
      </c>
      <c r="X24" s="200" t="s">
        <v>508</v>
      </c>
      <c r="Y24" s="189"/>
      <c r="Z24" s="189"/>
      <c r="AA24" s="189"/>
      <c r="AB24" s="189"/>
      <c r="AC24" s="189"/>
      <c r="AD24" s="200" t="s">
        <v>508</v>
      </c>
      <c r="AE24" s="200" t="s">
        <v>508</v>
      </c>
      <c r="AF24" s="189"/>
      <c r="AG24" s="189"/>
      <c r="AH24" s="189"/>
      <c r="AI24" s="189"/>
      <c r="AJ24" s="189"/>
      <c r="AK24" s="189"/>
      <c r="AL24" s="189"/>
      <c r="AM24" s="186"/>
    </row>
    <row r="25" spans="1:39" ht="15" customHeight="1" x14ac:dyDescent="0.25">
      <c r="A25" s="288">
        <v>9</v>
      </c>
      <c r="B25" s="294" t="s">
        <v>522</v>
      </c>
      <c r="C25" s="195" t="s">
        <v>513</v>
      </c>
      <c r="D25" s="192">
        <v>6</v>
      </c>
      <c r="E25" s="192">
        <v>6</v>
      </c>
      <c r="F25" s="192">
        <v>6</v>
      </c>
      <c r="G25" s="192">
        <v>6</v>
      </c>
      <c r="H25" s="192">
        <v>6</v>
      </c>
      <c r="I25" s="181" t="s">
        <v>508</v>
      </c>
      <c r="J25" s="181" t="s">
        <v>508</v>
      </c>
      <c r="K25" s="192">
        <v>6</v>
      </c>
      <c r="L25" s="192">
        <v>6</v>
      </c>
      <c r="M25" s="192">
        <v>6</v>
      </c>
      <c r="N25" s="192">
        <v>6</v>
      </c>
      <c r="O25" s="192">
        <v>6</v>
      </c>
      <c r="P25" s="181" t="s">
        <v>508</v>
      </c>
      <c r="Q25" s="181" t="s">
        <v>508</v>
      </c>
      <c r="R25" s="192">
        <v>6</v>
      </c>
      <c r="S25" s="192">
        <v>6</v>
      </c>
      <c r="T25" s="192">
        <v>6</v>
      </c>
      <c r="U25" s="192">
        <v>6</v>
      </c>
      <c r="V25" s="192">
        <v>6</v>
      </c>
      <c r="W25" s="181" t="s">
        <v>508</v>
      </c>
      <c r="X25" s="181" t="s">
        <v>508</v>
      </c>
      <c r="Y25" s="192">
        <v>6</v>
      </c>
      <c r="Z25" s="192">
        <v>6</v>
      </c>
      <c r="AA25" s="192">
        <v>6</v>
      </c>
      <c r="AB25" s="192">
        <v>6</v>
      </c>
      <c r="AC25" s="192">
        <v>6</v>
      </c>
      <c r="AD25" s="181" t="s">
        <v>508</v>
      </c>
      <c r="AE25" s="181" t="s">
        <v>508</v>
      </c>
      <c r="AF25" s="192">
        <v>6</v>
      </c>
      <c r="AG25" s="192">
        <v>6</v>
      </c>
      <c r="AH25" s="192">
        <v>6</v>
      </c>
      <c r="AI25" s="192">
        <v>0.83</v>
      </c>
      <c r="AJ25" s="192">
        <f>COUNTIF(D25:AH25,6)</f>
        <v>23</v>
      </c>
      <c r="AK25" s="192">
        <f>SUM(D25:AH25)</f>
        <v>138</v>
      </c>
      <c r="AL25" s="192"/>
      <c r="AM25" s="186"/>
    </row>
    <row r="26" spans="1:39" ht="15.75" thickBot="1" x14ac:dyDescent="0.3">
      <c r="A26" s="290"/>
      <c r="B26" s="295"/>
      <c r="C26" s="188"/>
      <c r="D26" s="189"/>
      <c r="E26" s="189"/>
      <c r="F26" s="189"/>
      <c r="G26" s="189"/>
      <c r="H26" s="189"/>
      <c r="I26" s="205" t="s">
        <v>508</v>
      </c>
      <c r="J26" s="205" t="s">
        <v>508</v>
      </c>
      <c r="K26" s="189"/>
      <c r="L26" s="189"/>
      <c r="M26" s="189"/>
      <c r="N26" s="189"/>
      <c r="O26" s="189"/>
      <c r="P26" s="205" t="s">
        <v>508</v>
      </c>
      <c r="Q26" s="205" t="s">
        <v>508</v>
      </c>
      <c r="R26" s="189"/>
      <c r="S26" s="189"/>
      <c r="T26" s="189"/>
      <c r="U26" s="189"/>
      <c r="V26" s="189"/>
      <c r="W26" s="205" t="s">
        <v>508</v>
      </c>
      <c r="X26" s="205" t="s">
        <v>508</v>
      </c>
      <c r="Y26" s="189"/>
      <c r="Z26" s="189"/>
      <c r="AA26" s="189"/>
      <c r="AB26" s="189"/>
      <c r="AC26" s="189"/>
      <c r="AD26" s="190" t="s">
        <v>508</v>
      </c>
      <c r="AE26" s="190" t="s">
        <v>508</v>
      </c>
      <c r="AF26" s="189"/>
      <c r="AG26" s="189"/>
      <c r="AH26" s="189"/>
      <c r="AI26" s="189"/>
      <c r="AJ26" s="189"/>
      <c r="AK26" s="189"/>
      <c r="AL26" s="189"/>
      <c r="AM26" s="186"/>
    </row>
    <row r="27" spans="1:39" x14ac:dyDescent="0.25">
      <c r="A27" s="183"/>
      <c r="B27" s="183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6"/>
    </row>
    <row r="28" spans="1:39" x14ac:dyDescent="0.25">
      <c r="A28" s="204"/>
      <c r="B28" s="204"/>
      <c r="C28" s="204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6"/>
    </row>
    <row r="29" spans="1:39" x14ac:dyDescent="0.25">
      <c r="A29" s="204"/>
      <c r="B29" s="207"/>
      <c r="C29" s="204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6"/>
    </row>
    <row r="30" spans="1:39" x14ac:dyDescent="0.25">
      <c r="A30" s="204"/>
      <c r="B30" s="204"/>
      <c r="C30" s="204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6"/>
    </row>
    <row r="31" spans="1:39" x14ac:dyDescent="0.25">
      <c r="A31" s="204"/>
      <c r="B31" s="204"/>
      <c r="C31" s="204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6"/>
    </row>
    <row r="32" spans="1:39" x14ac:dyDescent="0.25">
      <c r="A32" s="204"/>
      <c r="B32" s="204"/>
      <c r="C32" s="204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6"/>
    </row>
    <row r="33" spans="1:38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</row>
    <row r="34" spans="1:38" x14ac:dyDescent="0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</row>
    <row r="35" spans="1:38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</row>
    <row r="36" spans="1:38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</row>
    <row r="37" spans="1:38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</row>
    <row r="38" spans="1:38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</row>
    <row r="39" spans="1:38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</row>
    <row r="40" spans="1:38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</row>
    <row r="41" spans="1:38" x14ac:dyDescent="0.2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</row>
  </sheetData>
  <mergeCells count="22">
    <mergeCell ref="A4:A5"/>
    <mergeCell ref="B4:B5"/>
    <mergeCell ref="C4:C5"/>
    <mergeCell ref="D4:AH4"/>
    <mergeCell ref="A6:A7"/>
    <mergeCell ref="B6:B7"/>
    <mergeCell ref="A8:A9"/>
    <mergeCell ref="B8:B9"/>
    <mergeCell ref="A10:A11"/>
    <mergeCell ref="B10:B11"/>
    <mergeCell ref="A12:A13"/>
    <mergeCell ref="B12:B13"/>
    <mergeCell ref="A22:A24"/>
    <mergeCell ref="B22:B24"/>
    <mergeCell ref="A25:A26"/>
    <mergeCell ref="B25:B26"/>
    <mergeCell ref="A14:A15"/>
    <mergeCell ref="B14:B15"/>
    <mergeCell ref="A16:A18"/>
    <mergeCell ref="B16:B18"/>
    <mergeCell ref="A19:A21"/>
    <mergeCell ref="B19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Оглавление</vt:lpstr>
      <vt:lpstr>Список детей</vt:lpstr>
      <vt:lpstr>Мониторинг</vt:lpstr>
      <vt:lpstr>Индивид</vt:lpstr>
      <vt:lpstr>Анкетирование</vt:lpstr>
      <vt:lpstr>Логопед.диагност.карта2</vt:lpstr>
      <vt:lpstr>Логопед. диагност.карта</vt:lpstr>
      <vt:lpstr>Протокол</vt:lpstr>
      <vt:lpstr>Табель учета рабочего времени</vt:lpstr>
      <vt:lpstr>Результативность</vt:lpstr>
      <vt:lpstr>Отчет методиста</vt:lpstr>
      <vt:lpstr>Зарплата</vt:lpstr>
      <vt:lpstr>8 кл</vt:lpstr>
      <vt:lpstr>Ведомость успев</vt:lpstr>
      <vt:lpstr>Создание меню</vt:lpstr>
      <vt:lpstr>Лист8</vt:lpstr>
      <vt:lpstr>_01.09.2014</vt:lpstr>
      <vt:lpstr>датаобработки</vt:lpstr>
      <vt:lpstr>'Логопед. диагност.карта'!Заголовки_для_печати</vt:lpstr>
      <vt:lpstr>Логопед.диагност.карта2!Заголовки_для_печати</vt:lpstr>
      <vt:lpstr>Мониторинг_сводная</vt:lpstr>
      <vt:lpstr>Список_Детей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cp:lastPrinted>2016-10-04T13:53:27Z</cp:lastPrinted>
  <dcterms:created xsi:type="dcterms:W3CDTF">2015-03-27T07:28:29Z</dcterms:created>
  <dcterms:modified xsi:type="dcterms:W3CDTF">2018-10-15T11:25:59Z</dcterms:modified>
</cp:coreProperties>
</file>